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redit Point\"/>
    </mc:Choice>
  </mc:AlternateContent>
  <xr:revisionPtr revIDLastSave="0" documentId="13_ncr:1_{A675B6DE-117B-448B-9A0F-266631B78A70}" xr6:coauthVersionLast="36" xr6:coauthVersionMax="36" xr10:uidLastSave="{00000000-0000-0000-0000-000000000000}"/>
  <bookViews>
    <workbookView xWindow="0" yWindow="0" windowWidth="20490" windowHeight="7545" xr2:uid="{68619728-D95F-4CF4-BBD5-3AF5193E58A2}"/>
  </bookViews>
  <sheets>
    <sheet name="Jur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C5" i="1"/>
  <c r="C36" i="1" s="1"/>
  <c r="D10" i="1"/>
  <c r="C29" i="1" s="1"/>
  <c r="C16" i="1" l="1"/>
  <c r="C26" i="1"/>
  <c r="C15" i="1"/>
  <c r="C32" i="1"/>
  <c r="C14" i="1"/>
  <c r="C21" i="1"/>
  <c r="C17" i="1"/>
  <c r="C27" i="1"/>
  <c r="C22" i="1"/>
  <c r="C13" i="1"/>
  <c r="C18" i="1"/>
  <c r="C33" i="1"/>
  <c r="C28" i="1"/>
  <c r="C23" i="1" l="1"/>
  <c r="C34" i="1"/>
  <c r="C30" i="1"/>
  <c r="C19" i="1"/>
  <c r="C35" i="1" s="1"/>
</calcChain>
</file>

<file path=xl/sharedStrings.xml><?xml version="1.0" encoding="utf-8"?>
<sst xmlns="http://schemas.openxmlformats.org/spreadsheetml/2006/main" count="59" uniqueCount="51">
  <si>
    <t>Judul Jurnal Ilmiah (Artikel)</t>
  </si>
  <si>
    <t>Stability Analysis of Slope Protection for The Retaining Wall Structure at Lemah Ireng Bridge, Semarang-Solo Toll Road</t>
  </si>
  <si>
    <t>Penulis Jurnal Ilmiah</t>
  </si>
  <si>
    <t>The Electronic Journal of Geotechnical Engineering</t>
  </si>
  <si>
    <t>Kategori</t>
  </si>
  <si>
    <t>A.  Kelengkapan unsur dan kualitas penerbit (30%)</t>
  </si>
  <si>
    <t>Nama Jurnal</t>
  </si>
  <si>
    <t>Kategori Penulis</t>
  </si>
  <si>
    <t>Jumlah Penulis</t>
  </si>
  <si>
    <t>B. Kelengkapan dan kesesuaian  unsur isi jurnal (10%)</t>
  </si>
  <si>
    <t>(1) Jumlah Daftar Pustaka yang digunakan (N-ref)</t>
  </si>
  <si>
    <t>Jurnal Ilmiah Internasional Bereputasi</t>
  </si>
  <si>
    <t>Y</t>
  </si>
  <si>
    <t>C. Kecukupan dan kemutahiran data/informasi dan metodologi (30%)</t>
  </si>
  <si>
    <t>D. Ruang lingkup dan kedalaman pembahasan (30%)</t>
  </si>
  <si>
    <t>Jurnal Ilmiah Internasional</t>
  </si>
  <si>
    <t>Jurnal Nasional Terakreditasi</t>
  </si>
  <si>
    <t>Jurnal Nasional Tidak Terakreditasi</t>
  </si>
  <si>
    <t>Jurnal Nasional Terindeks DOAJ</t>
  </si>
  <si>
    <t>Jurnal Nasional Terakreditasi Terindeks DOAJ</t>
  </si>
  <si>
    <t>(5) Syarat predatory journal (T: Tidak/P : Predatory)</t>
  </si>
  <si>
    <t>P</t>
  </si>
  <si>
    <t>T</t>
  </si>
  <si>
    <t>(1) Syarat Editorial Board (&gt; 4 negara) (Y : Memenuhi/T : Tidak)</t>
  </si>
  <si>
    <t>(2) Syarat kontribusi Penulis (&gt; 2 negara) (Y : Memenuhi/T : Tidak)</t>
  </si>
  <si>
    <t>(3) Syarat Indek (IF/SJR)/Scopus/WoS/MAS/DOAJ/Akreditasi (Y : Memenuhi/T : Tidak)</t>
  </si>
  <si>
    <t>(4) Syarat konsistensi penulisan sesuai Petunjuk Penulisan (Y : Memenuhi/T : Tidak)</t>
  </si>
  <si>
    <t>(6) Syarat  penerbitan (on going/cancelled/discontinue) (O : On going/C : Canceled/Discontinue)</t>
  </si>
  <si>
    <t>C</t>
  </si>
  <si>
    <t>N1</t>
  </si>
  <si>
    <t>N2</t>
  </si>
  <si>
    <t>N3</t>
  </si>
  <si>
    <t>(2) Jumlah rujukan yang digunakan dalam Pembahasan (N-d)</t>
  </si>
  <si>
    <t>(2) Jumlah Daftar Pustaka mutakhir (&lt; 10 tahun) (N-10)</t>
  </si>
  <si>
    <t>(3) Jumlah Daftar Pustaka primer (jurnal ilmiah) (N-jurnal)</t>
  </si>
  <si>
    <t>(4) Kejelasan Tujuan dan Metode Peneltian (B : Baik, C : Cukup, K : Kurang)</t>
  </si>
  <si>
    <t>(5)  Kebaruan (inovas/invensi) (B : Baik, C : Cukup, K : Kurang)</t>
  </si>
  <si>
    <t>(1) Sistematika penulisan sesuai dengan Petunjuk Penulisan (B : Baik, C : Cukup, K : Kurang)</t>
  </si>
  <si>
    <t>(2) Kesesuaian antara Judul dan Pendahuluan, Metode, Hasil, Kesimpulan (B : Baik, C : Cukup, K : Kurang)</t>
  </si>
  <si>
    <t>(1) Kesesuaian dengan Bidang Ilmu Penulis (B : Baik, C : Cukup, K : Kurang)</t>
  </si>
  <si>
    <t>B</t>
  </si>
  <si>
    <t>K</t>
  </si>
  <si>
    <t>Jurnal Discontinue 2018</t>
  </si>
  <si>
    <t>Jumlah Nilai</t>
  </si>
  <si>
    <t>Hasil Penilaian Akhir</t>
  </si>
  <si>
    <t>UNSUR PENILAIAN</t>
  </si>
  <si>
    <t>NILAI</t>
  </si>
  <si>
    <t>KETERANGAN</t>
  </si>
  <si>
    <t>NILAI MAKSIMAL</t>
  </si>
  <si>
    <t>HASIL PENILAIAN KARYA ILMIAH</t>
  </si>
  <si>
    <t>SJR =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</si>
</sst>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6" xfId="0" applyFont="1" applyBorder="1"/>
    <xf numFmtId="0" fontId="5" fillId="5" borderId="5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5" fillId="5" borderId="6" xfId="0" applyFont="1" applyFill="1" applyBorder="1"/>
    <xf numFmtId="0" fontId="1" fillId="4" borderId="5" xfId="0" applyFont="1" applyFill="1" applyBorder="1" applyAlignment="1">
      <alignment horizontal="left" vertical="center"/>
    </xf>
    <xf numFmtId="0" fontId="1" fillId="4" borderId="0" xfId="0" applyFont="1" applyFill="1" applyBorder="1"/>
    <xf numFmtId="0" fontId="7" fillId="5" borderId="5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/>
    <xf numFmtId="0" fontId="5" fillId="6" borderId="5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6" borderId="6" xfId="0" applyFont="1" applyFill="1" applyBorder="1"/>
    <xf numFmtId="0" fontId="1" fillId="7" borderId="5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7" fillId="6" borderId="5" xfId="0" applyFont="1" applyFill="1" applyBorder="1" applyAlignment="1">
      <alignment horizontal="right" vertical="center"/>
    </xf>
    <xf numFmtId="0" fontId="5" fillId="6" borderId="0" xfId="0" applyFont="1" applyFill="1" applyBorder="1"/>
    <xf numFmtId="0" fontId="5" fillId="8" borderId="5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/>
    <xf numFmtId="0" fontId="1" fillId="8" borderId="6" xfId="0" applyFont="1" applyFill="1" applyBorder="1"/>
    <xf numFmtId="0" fontId="1" fillId="9" borderId="5" xfId="0" applyFont="1" applyFill="1" applyBorder="1"/>
    <xf numFmtId="0" fontId="1" fillId="9" borderId="0" xfId="0" applyFont="1" applyFill="1" applyBorder="1"/>
    <xf numFmtId="0" fontId="7" fillId="8" borderId="5" xfId="0" applyFont="1" applyFill="1" applyBorder="1" applyAlignment="1">
      <alignment horizontal="right"/>
    </xf>
    <xf numFmtId="0" fontId="5" fillId="8" borderId="0" xfId="0" applyFont="1" applyFill="1" applyBorder="1"/>
    <xf numFmtId="0" fontId="5" fillId="10" borderId="5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10" borderId="6" xfId="0" applyFont="1" applyFill="1" applyBorder="1"/>
    <xf numFmtId="0" fontId="1" fillId="11" borderId="5" xfId="0" applyFont="1" applyFill="1" applyBorder="1" applyAlignment="1">
      <alignment horizontal="left" vertical="center"/>
    </xf>
    <xf numFmtId="0" fontId="1" fillId="11" borderId="0" xfId="0" applyFont="1" applyFill="1" applyBorder="1"/>
    <xf numFmtId="0" fontId="1" fillId="11" borderId="5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0" fontId="1" fillId="2" borderId="6" xfId="0" applyFont="1" applyFill="1" applyBorder="1"/>
    <xf numFmtId="0" fontId="5" fillId="12" borderId="7" xfId="0" applyFont="1" applyFill="1" applyBorder="1"/>
    <xf numFmtId="0" fontId="5" fillId="12" borderId="8" xfId="0" applyFont="1" applyFill="1" applyBorder="1"/>
    <xf numFmtId="0" fontId="8" fillId="12" borderId="8" xfId="0" applyFont="1" applyFill="1" applyBorder="1"/>
    <xf numFmtId="0" fontId="5" fillId="12" borderId="2" xfId="0" applyFont="1" applyFill="1" applyBorder="1"/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10" borderId="7" xfId="0" applyFont="1" applyFill="1" applyBorder="1"/>
    <xf numFmtId="0" fontId="1" fillId="10" borderId="8" xfId="0" applyFont="1" applyFill="1" applyBorder="1"/>
    <xf numFmtId="0" fontId="5" fillId="10" borderId="8" xfId="0" applyFont="1" applyFill="1" applyBorder="1"/>
    <xf numFmtId="0" fontId="1" fillId="10" borderId="2" xfId="0" applyFont="1" applyFill="1" applyBorder="1"/>
    <xf numFmtId="0" fontId="9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1" fillId="0" borderId="0" xfId="0" applyFont="1" applyBorder="1"/>
    <xf numFmtId="0" fontId="1" fillId="0" borderId="8" xfId="0" applyFont="1" applyBorder="1" applyAlignment="1">
      <alignment vertical="center"/>
    </xf>
    <xf numFmtId="0" fontId="1" fillId="0" borderId="2" xfId="0" applyFont="1" applyBorder="1"/>
    <xf numFmtId="0" fontId="1" fillId="13" borderId="5" xfId="0" applyFont="1" applyFill="1" applyBorder="1" applyAlignment="1">
      <alignment vertical="center"/>
    </xf>
    <xf numFmtId="0" fontId="1" fillId="13" borderId="7" xfId="0" applyFont="1" applyFill="1" applyBorder="1"/>
    <xf numFmtId="0" fontId="1" fillId="13" borderId="12" xfId="0" applyFont="1" applyFill="1" applyBorder="1" applyAlignment="1">
      <alignment vertical="center"/>
    </xf>
    <xf numFmtId="0" fontId="1" fillId="13" borderId="15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justify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justify" vertical="center"/>
      <protection locked="0"/>
    </xf>
    <xf numFmtId="0" fontId="1" fillId="2" borderId="21" xfId="0" applyFont="1" applyFill="1" applyBorder="1" applyProtection="1">
      <protection locked="0"/>
    </xf>
    <xf numFmtId="0" fontId="1" fillId="8" borderId="0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justify" vertical="center"/>
      <protection locked="0"/>
    </xf>
    <xf numFmtId="0" fontId="10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22" fmlaLink="$I$7" fmlaRange="$I$8:$I$1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38100</xdr:rowOff>
        </xdr:from>
        <xdr:to>
          <xdr:col>4</xdr:col>
          <xdr:colOff>9525</xdr:colOff>
          <xdr:row>8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8C6A5B4-1DCB-4705-AAAA-9EB5588D4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E4A5-67BE-4059-B808-EBD1D972F9C2}">
  <sheetPr codeName="Sheet1"/>
  <dimension ref="A1:M36"/>
  <sheetViews>
    <sheetView showGridLines="0" tabSelected="1" topLeftCell="A10" workbookViewId="0">
      <selection activeCell="K13" sqref="K13"/>
    </sheetView>
  </sheetViews>
  <sheetFormatPr defaultRowHeight="15" x14ac:dyDescent="0.25"/>
  <cols>
    <col min="1" max="1" width="93.140625" style="1" bestFit="1" customWidth="1"/>
    <col min="2" max="2" width="7.7109375" style="1" customWidth="1"/>
    <col min="3" max="3" width="12.140625" style="1" customWidth="1"/>
    <col min="4" max="4" width="26" style="1" customWidth="1"/>
    <col min="5" max="16384" width="9.140625" style="1"/>
  </cols>
  <sheetData>
    <row r="1" spans="1:13" ht="18.75" x14ac:dyDescent="0.3">
      <c r="A1" s="66" t="s">
        <v>49</v>
      </c>
      <c r="B1" s="66"/>
      <c r="C1" s="66"/>
      <c r="D1" s="66"/>
    </row>
    <row r="2" spans="1:13" ht="15.75" thickBot="1" x14ac:dyDescent="0.3"/>
    <row r="3" spans="1:13" ht="51.75" customHeight="1" x14ac:dyDescent="0.25">
      <c r="A3" s="64" t="s">
        <v>0</v>
      </c>
      <c r="B3" s="67" t="s">
        <v>1</v>
      </c>
      <c r="C3" s="67"/>
      <c r="D3" s="68"/>
    </row>
    <row r="4" spans="1:13" ht="15" customHeight="1" x14ac:dyDescent="0.25">
      <c r="A4" s="65" t="s">
        <v>2</v>
      </c>
      <c r="B4" s="69"/>
      <c r="C4" s="70"/>
      <c r="D4" s="71"/>
    </row>
    <row r="5" spans="1:13" x14ac:dyDescent="0.25">
      <c r="A5" s="65" t="s">
        <v>7</v>
      </c>
      <c r="B5" s="72">
        <v>2</v>
      </c>
      <c r="C5" s="83" t="b">
        <f>IF(AND(B5=1,B6=1),"Mandiri")</f>
        <v>0</v>
      </c>
      <c r="D5" s="79"/>
    </row>
    <row r="6" spans="1:13" x14ac:dyDescent="0.25">
      <c r="A6" s="65" t="s">
        <v>8</v>
      </c>
      <c r="B6" s="72">
        <v>2</v>
      </c>
      <c r="C6" s="80"/>
      <c r="D6" s="81"/>
    </row>
    <row r="7" spans="1:13" x14ac:dyDescent="0.25">
      <c r="A7" s="65" t="s">
        <v>6</v>
      </c>
      <c r="B7" s="73" t="s">
        <v>3</v>
      </c>
      <c r="C7" s="74"/>
      <c r="D7" s="75"/>
      <c r="I7" s="84">
        <v>1</v>
      </c>
      <c r="J7" s="59"/>
      <c r="K7" s="59"/>
    </row>
    <row r="8" spans="1:13" x14ac:dyDescent="0.25">
      <c r="A8" s="62" t="s">
        <v>4</v>
      </c>
      <c r="C8" s="6"/>
      <c r="D8" s="7"/>
      <c r="I8" s="56" t="s">
        <v>11</v>
      </c>
      <c r="J8" s="58">
        <v>1</v>
      </c>
      <c r="K8" s="58">
        <v>40</v>
      </c>
    </row>
    <row r="9" spans="1:13" ht="15.75" thickBot="1" x14ac:dyDescent="0.3">
      <c r="A9" s="63"/>
      <c r="B9" s="60"/>
      <c r="C9" s="60"/>
      <c r="D9" s="61"/>
      <c r="I9" s="56" t="s">
        <v>15</v>
      </c>
      <c r="J9" s="56">
        <v>2</v>
      </c>
      <c r="K9" s="58">
        <v>30</v>
      </c>
      <c r="L9" s="2"/>
      <c r="M9" s="2"/>
    </row>
    <row r="10" spans="1:13" ht="16.5" thickBot="1" x14ac:dyDescent="0.3">
      <c r="A10" s="3"/>
      <c r="B10" s="47" t="s">
        <v>48</v>
      </c>
      <c r="C10" s="4"/>
      <c r="D10" s="5">
        <f>VLOOKUP(I7,J8:K13,2,0)</f>
        <v>40</v>
      </c>
      <c r="I10" s="56" t="s">
        <v>16</v>
      </c>
      <c r="J10" s="58">
        <v>3</v>
      </c>
      <c r="K10" s="58">
        <v>25</v>
      </c>
    </row>
    <row r="11" spans="1:13" ht="15.75" x14ac:dyDescent="0.25">
      <c r="A11" s="48" t="s">
        <v>45</v>
      </c>
      <c r="B11" s="49"/>
      <c r="C11" s="50" t="s">
        <v>46</v>
      </c>
      <c r="D11" s="51" t="s">
        <v>47</v>
      </c>
      <c r="I11" s="56" t="s">
        <v>17</v>
      </c>
      <c r="J11" s="58">
        <v>4</v>
      </c>
      <c r="K11" s="58">
        <v>10</v>
      </c>
    </row>
    <row r="12" spans="1:13" x14ac:dyDescent="0.25">
      <c r="A12" s="8" t="s">
        <v>5</v>
      </c>
      <c r="B12" s="9"/>
      <c r="C12" s="9"/>
      <c r="D12" s="10"/>
      <c r="I12" s="56" t="s">
        <v>19</v>
      </c>
      <c r="J12" s="58">
        <v>5</v>
      </c>
      <c r="K12" s="58">
        <v>30</v>
      </c>
    </row>
    <row r="13" spans="1:13" x14ac:dyDescent="0.25">
      <c r="A13" s="11" t="s">
        <v>23</v>
      </c>
      <c r="B13" s="76" t="s">
        <v>22</v>
      </c>
      <c r="C13" s="12">
        <f>IF(B13="Y",0.3*$D$10,0.6*$D$10*0.3)</f>
        <v>7.1999999999999993</v>
      </c>
      <c r="D13" s="77"/>
      <c r="I13" s="56" t="s">
        <v>18</v>
      </c>
      <c r="J13" s="58">
        <v>6</v>
      </c>
      <c r="K13" s="58">
        <v>20</v>
      </c>
    </row>
    <row r="14" spans="1:13" x14ac:dyDescent="0.25">
      <c r="A14" s="11" t="s">
        <v>24</v>
      </c>
      <c r="B14" s="76" t="s">
        <v>12</v>
      </c>
      <c r="C14" s="12">
        <f t="shared" ref="C14:C15" si="0">IF(B14="Y",0.3*$D$10,0.6*$D$10*0.3)</f>
        <v>12</v>
      </c>
      <c r="D14" s="77"/>
      <c r="I14" s="58"/>
      <c r="J14" s="58"/>
      <c r="K14" s="58"/>
    </row>
    <row r="15" spans="1:13" x14ac:dyDescent="0.25">
      <c r="A15" s="11" t="s">
        <v>25</v>
      </c>
      <c r="B15" s="76" t="s">
        <v>12</v>
      </c>
      <c r="C15" s="12">
        <f t="shared" si="0"/>
        <v>12</v>
      </c>
      <c r="D15" s="77" t="s">
        <v>50</v>
      </c>
      <c r="I15" s="58" t="s">
        <v>40</v>
      </c>
      <c r="J15" s="58">
        <v>1</v>
      </c>
      <c r="K15" s="58"/>
    </row>
    <row r="16" spans="1:13" x14ac:dyDescent="0.25">
      <c r="A16" s="11" t="s">
        <v>26</v>
      </c>
      <c r="B16" s="76" t="s">
        <v>12</v>
      </c>
      <c r="C16" s="12">
        <f>IF(B16="Y",0.3*$D$10,0.6*$D$10*0.3)</f>
        <v>12</v>
      </c>
      <c r="D16" s="77"/>
      <c r="I16" s="58" t="s">
        <v>28</v>
      </c>
      <c r="J16" s="58">
        <v>0.8</v>
      </c>
      <c r="K16" s="58"/>
    </row>
    <row r="17" spans="1:11" x14ac:dyDescent="0.25">
      <c r="A17" s="11" t="s">
        <v>20</v>
      </c>
      <c r="B17" s="76" t="s">
        <v>21</v>
      </c>
      <c r="C17" s="12">
        <f>IF(B17="T",0.3*$D$10,0.6*$D$10*0.3)</f>
        <v>7.1999999999999993</v>
      </c>
      <c r="D17" s="77"/>
      <c r="I17" s="58" t="s">
        <v>41</v>
      </c>
      <c r="J17" s="58">
        <v>0.6</v>
      </c>
      <c r="K17" s="58"/>
    </row>
    <row r="18" spans="1:11" x14ac:dyDescent="0.25">
      <c r="A18" s="11" t="s">
        <v>27</v>
      </c>
      <c r="B18" s="76" t="s">
        <v>28</v>
      </c>
      <c r="C18" s="12">
        <f>IF(B18="O",0.3*$D$10,0.6*$D$10*0.3)</f>
        <v>7.1999999999999993</v>
      </c>
      <c r="D18" s="77" t="s">
        <v>42</v>
      </c>
    </row>
    <row r="19" spans="1:11" x14ac:dyDescent="0.25">
      <c r="A19" s="13" t="s">
        <v>29</v>
      </c>
      <c r="B19" s="14"/>
      <c r="C19" s="9">
        <f>AVERAGE(C13:C18)</f>
        <v>9.6000000000000014</v>
      </c>
      <c r="D19" s="15"/>
    </row>
    <row r="20" spans="1:11" x14ac:dyDescent="0.25">
      <c r="A20" s="16" t="s">
        <v>9</v>
      </c>
      <c r="B20" s="17"/>
      <c r="C20" s="18"/>
      <c r="D20" s="19"/>
    </row>
    <row r="21" spans="1:11" x14ac:dyDescent="0.25">
      <c r="A21" s="20" t="s">
        <v>37</v>
      </c>
      <c r="B21" s="78" t="s">
        <v>28</v>
      </c>
      <c r="C21" s="21">
        <f>VLOOKUP(B21,$I$15:$J$17,2)*0.1*$D$10</f>
        <v>3.2000000000000006</v>
      </c>
      <c r="D21" s="77"/>
    </row>
    <row r="22" spans="1:11" x14ac:dyDescent="0.25">
      <c r="A22" s="20" t="s">
        <v>38</v>
      </c>
      <c r="B22" s="78" t="s">
        <v>40</v>
      </c>
      <c r="C22" s="21">
        <f>VLOOKUP(B22,$I$15:$J$17,2)*0.1*$D$10</f>
        <v>4</v>
      </c>
      <c r="D22" s="77"/>
    </row>
    <row r="23" spans="1:11" x14ac:dyDescent="0.25">
      <c r="A23" s="22" t="s">
        <v>30</v>
      </c>
      <c r="B23" s="17"/>
      <c r="C23" s="23">
        <f>AVERAGE(C21:C22)</f>
        <v>3.6000000000000005</v>
      </c>
      <c r="D23" s="19"/>
    </row>
    <row r="24" spans="1:11" x14ac:dyDescent="0.25">
      <c r="A24" s="24" t="s">
        <v>13</v>
      </c>
      <c r="B24" s="25"/>
      <c r="C24" s="26"/>
      <c r="D24" s="27"/>
    </row>
    <row r="25" spans="1:11" x14ac:dyDescent="0.25">
      <c r="A25" s="28" t="s">
        <v>10</v>
      </c>
      <c r="B25" s="76">
        <v>10</v>
      </c>
      <c r="C25" s="26"/>
      <c r="D25" s="77"/>
    </row>
    <row r="26" spans="1:11" x14ac:dyDescent="0.25">
      <c r="A26" s="28" t="s">
        <v>33</v>
      </c>
      <c r="B26" s="76">
        <v>3</v>
      </c>
      <c r="C26" s="29">
        <f>IF(B26=0,0.6*$D$10*0.3,0.3*(0.6+0.4*B26/B25)*$D$10)</f>
        <v>8.64</v>
      </c>
      <c r="D26" s="77"/>
    </row>
    <row r="27" spans="1:11" x14ac:dyDescent="0.25">
      <c r="A27" s="28" t="s">
        <v>34</v>
      </c>
      <c r="B27" s="76">
        <v>1</v>
      </c>
      <c r="C27" s="29">
        <f>IF(B27=0,0.6*$D$10*0.3,0.3*(0.6+0.4*B26/B25)*$D$10)</f>
        <v>8.64</v>
      </c>
      <c r="D27" s="77"/>
    </row>
    <row r="28" spans="1:11" x14ac:dyDescent="0.25">
      <c r="A28" s="28" t="s">
        <v>35</v>
      </c>
      <c r="B28" s="76" t="s">
        <v>28</v>
      </c>
      <c r="C28" s="29">
        <f>VLOOKUP(B28,$I$15:$J$17,2)*0.3*$D$10</f>
        <v>9.6</v>
      </c>
      <c r="D28" s="77"/>
    </row>
    <row r="29" spans="1:11" x14ac:dyDescent="0.25">
      <c r="A29" s="28" t="s">
        <v>36</v>
      </c>
      <c r="B29" s="76" t="s">
        <v>41</v>
      </c>
      <c r="C29" s="29">
        <f>VLOOKUP(B29,$I$15:$J$17,2)*0.3*$D$10</f>
        <v>7.1999999999999993</v>
      </c>
      <c r="D29" s="77"/>
    </row>
    <row r="30" spans="1:11" x14ac:dyDescent="0.25">
      <c r="A30" s="30" t="s">
        <v>31</v>
      </c>
      <c r="B30" s="82"/>
      <c r="C30" s="31">
        <f>AVERAGE(C26:C29)</f>
        <v>8.52</v>
      </c>
      <c r="D30" s="27"/>
    </row>
    <row r="31" spans="1:11" x14ac:dyDescent="0.25">
      <c r="A31" s="32" t="s">
        <v>14</v>
      </c>
      <c r="B31" s="33"/>
      <c r="C31" s="34"/>
      <c r="D31" s="35"/>
    </row>
    <row r="32" spans="1:11" x14ac:dyDescent="0.25">
      <c r="A32" s="36" t="s">
        <v>39</v>
      </c>
      <c r="B32" s="76" t="s">
        <v>40</v>
      </c>
      <c r="C32" s="37">
        <f>VLOOKUP(B32,$I$15:$J$17,2)*0.3*$D$10</f>
        <v>12</v>
      </c>
      <c r="D32" s="77"/>
    </row>
    <row r="33" spans="1:6" x14ac:dyDescent="0.25">
      <c r="A33" s="38" t="s">
        <v>32</v>
      </c>
      <c r="B33" s="76">
        <v>1</v>
      </c>
      <c r="C33" s="37">
        <f>IF(B33=0,0.6*$D$10*0.3,0.3*(0.6+0.4*B33/B25)*$D$10)</f>
        <v>7.68</v>
      </c>
      <c r="D33" s="77"/>
    </row>
    <row r="34" spans="1:6" ht="15.75" thickBot="1" x14ac:dyDescent="0.3">
      <c r="A34" s="52"/>
      <c r="B34" s="53"/>
      <c r="C34" s="54">
        <f>AVERAGE(C32:C33)</f>
        <v>9.84</v>
      </c>
      <c r="D34" s="55"/>
    </row>
    <row r="35" spans="1:6" x14ac:dyDescent="0.25">
      <c r="A35" s="39" t="s">
        <v>43</v>
      </c>
      <c r="B35" s="40"/>
      <c r="C35" s="41">
        <f>C19+C23+C30+C34</f>
        <v>31.560000000000002</v>
      </c>
      <c r="D35" s="42"/>
      <c r="F35" s="57">
        <f>IF(B5=1,0.6*C35,IF(B6=2,0.4/(B6-1)*C35,IF(B6=3,0.4/(B6-1)*C35,IF(B6=4,0.4/(B6-1)*C35,IF(B6=5,0.4/(B6-1)*C35,0.4/6*C35)))))</f>
        <v>12.624000000000002</v>
      </c>
    </row>
    <row r="36" spans="1:6" ht="16.5" thickBot="1" x14ac:dyDescent="0.3">
      <c r="A36" s="43" t="s">
        <v>44</v>
      </c>
      <c r="B36" s="44"/>
      <c r="C36" s="45">
        <f>IF(C5="Mandiri",F36,F35)</f>
        <v>12.624000000000002</v>
      </c>
      <c r="D36" s="46"/>
      <c r="F36" s="57">
        <f>C35</f>
        <v>31.560000000000002</v>
      </c>
    </row>
  </sheetData>
  <mergeCells count="3">
    <mergeCell ref="A1:D1"/>
    <mergeCell ref="B3:D3"/>
    <mergeCell ref="B4:D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9525</xdr:colOff>
                    <xdr:row>7</xdr:row>
                    <xdr:rowOff>38100</xdr:rowOff>
                  </from>
                  <to>
                    <xdr:col>4</xdr:col>
                    <xdr:colOff>9525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Muntohar</dc:creator>
  <cp:lastModifiedBy>Muntohar</cp:lastModifiedBy>
  <dcterms:created xsi:type="dcterms:W3CDTF">2019-06-23T02:29:14Z</dcterms:created>
  <dcterms:modified xsi:type="dcterms:W3CDTF">2019-06-23T08:36:16Z</dcterms:modified>
</cp:coreProperties>
</file>