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CP-Dosen UMY\CCP\SKP Master\"/>
    </mc:Choice>
  </mc:AlternateContent>
  <xr:revisionPtr revIDLastSave="0" documentId="13_ncr:1_{E84BA64D-6F41-499F-A0B0-9683E53B1F1C}" xr6:coauthVersionLast="45" xr6:coauthVersionMax="45" xr10:uidLastSave="{00000000-0000-0000-0000-000000000000}"/>
  <bookViews>
    <workbookView xWindow="-120" yWindow="-120" windowWidth="20730" windowHeight="11160" tabRatio="364" xr2:uid="{00000000-000D-0000-FFFF-FFFF00000000}"/>
  </bookViews>
  <sheets>
    <sheet name="SKP" sheetId="1" r:id="rId1"/>
    <sheet name="PENGUKURAN" sheetId="2" r:id="rId2"/>
    <sheet name="PENILAIAN" sheetId="3" r:id="rId3"/>
  </sheets>
  <definedNames>
    <definedName name="_xlnm.Print_Area" localSheetId="1">PENGUKURAN!$A$1:$R$29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" i="2" l="1"/>
  <c r="T13" i="2"/>
  <c r="B8" i="2" l="1"/>
  <c r="C8" i="2"/>
  <c r="D8" i="2"/>
  <c r="H8" i="1"/>
  <c r="O41" i="3" s="1"/>
  <c r="D51" i="3"/>
  <c r="O47" i="3"/>
  <c r="O46" i="3"/>
  <c r="O45" i="3"/>
  <c r="O44" i="3"/>
  <c r="O43" i="3"/>
  <c r="O40" i="3"/>
  <c r="O39" i="3"/>
  <c r="O38" i="3"/>
  <c r="O37" i="3"/>
  <c r="D52" i="3"/>
  <c r="E9" i="3"/>
  <c r="E10" i="3" s="1"/>
  <c r="F7" i="3"/>
  <c r="F6" i="3"/>
  <c r="F5" i="3"/>
  <c r="F4" i="3"/>
  <c r="F3" i="3"/>
  <c r="E11" i="3" l="1"/>
  <c r="H11" i="3" s="1"/>
  <c r="F10" i="3"/>
  <c r="X11" i="2" l="1"/>
  <c r="AB11" i="2" s="1"/>
  <c r="AL12" i="2"/>
  <c r="T9" i="2"/>
  <c r="T10" i="2"/>
  <c r="T11" i="2"/>
  <c r="T12" i="2"/>
  <c r="Y14" i="2"/>
  <c r="AL8" i="2"/>
  <c r="Z12" i="2"/>
  <c r="W12" i="2"/>
  <c r="Z10" i="2"/>
  <c r="W10" i="2"/>
  <c r="AE10" i="2"/>
  <c r="Z11" i="2"/>
  <c r="W11" i="2"/>
  <c r="Z14" i="2"/>
  <c r="AD14" i="2"/>
  <c r="AL14" i="2"/>
  <c r="Z9" i="2"/>
  <c r="AC9" i="2"/>
  <c r="AF9" i="2"/>
  <c r="G24" i="1"/>
  <c r="B47" i="3" s="1"/>
  <c r="G23" i="1"/>
  <c r="B46" i="3" s="1"/>
  <c r="G8" i="2"/>
  <c r="AK8" i="2" s="1"/>
  <c r="F8" i="2"/>
  <c r="Z8" i="2" s="1"/>
  <c r="T8" i="2"/>
  <c r="A24" i="1"/>
  <c r="A23" i="1"/>
  <c r="D41" i="3" s="1"/>
  <c r="H8" i="2"/>
  <c r="O8" i="2" s="1"/>
  <c r="E8" i="2"/>
  <c r="L8" i="2" s="1"/>
  <c r="Y9" i="2"/>
  <c r="M28" i="2" l="1"/>
  <c r="AF14" i="2"/>
  <c r="AC8" i="2"/>
  <c r="AE14" i="2"/>
  <c r="M29" i="2"/>
  <c r="D42" i="3"/>
  <c r="AL10" i="2"/>
  <c r="X14" i="2"/>
  <c r="AB14" i="2" s="1"/>
  <c r="AE11" i="2"/>
  <c r="AC10" i="2"/>
  <c r="AA10" i="2" s="1"/>
  <c r="AD8" i="2"/>
  <c r="AF11" i="2"/>
  <c r="W8" i="2"/>
  <c r="T14" i="2"/>
  <c r="T21" i="2" s="1"/>
  <c r="AF10" i="2"/>
  <c r="AE8" i="2"/>
  <c r="AF8" i="2"/>
  <c r="AD10" i="2"/>
  <c r="X8" i="2"/>
  <c r="AB8" i="2" s="1"/>
  <c r="AK10" i="2"/>
  <c r="AF12" i="2"/>
  <c r="AK11" i="2"/>
  <c r="AN11" i="2" s="1"/>
  <c r="X12" i="2"/>
  <c r="AB12" i="2" s="1"/>
  <c r="AC11" i="2"/>
  <c r="AD11" i="2"/>
  <c r="AE12" i="2"/>
  <c r="Y8" i="2"/>
  <c r="Y10" i="2"/>
  <c r="Y12" i="2"/>
  <c r="Y11" i="2"/>
  <c r="AN8" i="2"/>
  <c r="AK14" i="2"/>
  <c r="AN14" i="2" s="1"/>
  <c r="AC14" i="2"/>
  <c r="W14" i="2"/>
  <c r="AD12" i="2"/>
  <c r="AK12" i="2"/>
  <c r="AC12" i="2"/>
  <c r="W9" i="2"/>
  <c r="AA9" i="2" s="1"/>
  <c r="AK9" i="2"/>
  <c r="AN9" i="2" s="1"/>
  <c r="AD9" i="2"/>
  <c r="AM8" i="2"/>
  <c r="AL11" i="2"/>
  <c r="X10" i="2"/>
  <c r="AB10" i="2" s="1"/>
  <c r="AE9" i="2"/>
  <c r="X9" i="2"/>
  <c r="AB9" i="2" s="1"/>
  <c r="AL9" i="2"/>
  <c r="AA12" i="2" l="1"/>
  <c r="AG12" i="2" s="1"/>
  <c r="U12" i="2" s="1"/>
  <c r="AA11" i="2"/>
  <c r="X19" i="2" s="1"/>
  <c r="AM11" i="2"/>
  <c r="AO11" i="2" s="1"/>
  <c r="AA8" i="2"/>
  <c r="AG8" i="2" s="1"/>
  <c r="R8" i="2" s="1"/>
  <c r="U8" i="2" s="1"/>
  <c r="AM10" i="2"/>
  <c r="AN10" i="2"/>
  <c r="AA14" i="2"/>
  <c r="AG14" i="2" s="1"/>
  <c r="U14" i="2" s="1"/>
  <c r="AG9" i="2"/>
  <c r="U9" i="2" s="1"/>
  <c r="AG10" i="2"/>
  <c r="U10" i="2" s="1"/>
  <c r="AM9" i="2"/>
  <c r="AO9" i="2" s="1"/>
  <c r="AO8" i="2"/>
  <c r="AM14" i="2"/>
  <c r="AO14" i="2" s="1"/>
  <c r="AN12" i="2"/>
  <c r="AM12" i="2"/>
  <c r="AG11" i="2" l="1"/>
  <c r="U11" i="2" s="1"/>
  <c r="R21" i="2" s="1"/>
  <c r="AO10" i="2"/>
  <c r="AO12" i="2"/>
  <c r="R22" i="2" l="1"/>
  <c r="E2" i="3"/>
  <c r="H2" i="3" s="1"/>
  <c r="H12" i="3" s="1"/>
  <c r="H13" i="3" s="1"/>
</calcChain>
</file>

<file path=xl/sharedStrings.xml><?xml version="1.0" encoding="utf-8"?>
<sst xmlns="http://schemas.openxmlformats.org/spreadsheetml/2006/main" count="206" uniqueCount="127">
  <si>
    <t>NO</t>
  </si>
  <si>
    <t>I. PEJABAT PENILAI</t>
  </si>
  <si>
    <t>Nama</t>
  </si>
  <si>
    <t>Jabatan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</si>
  <si>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</si>
  <si>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</si>
  <si>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</si>
  <si>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</si>
  <si>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</si>
  <si>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</si>
  <si>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</si>
  <si>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</si>
  <si>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</si>
  <si>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</si>
  <si>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</si>
  <si>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</si>
  <si>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NILAI CAPAIAN SKP</t>
  </si>
  <si>
    <t>AK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</si>
  <si>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</si>
  <si>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</si>
  <si>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</si>
  <si>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</si>
  <si>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</si>
  <si>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</si>
  <si>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</si>
  <si>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</si>
  <si>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</si>
  <si>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</si>
  <si>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</si>
  <si>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</si>
  <si>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</si>
  <si>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</si>
  <si>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</si>
  <si>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</si>
  <si>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</si>
  <si>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</si>
  <si>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</si>
  <si>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</si>
  <si>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</si>
  <si>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>Bln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</si>
  <si>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</si>
  <si>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</si>
  <si>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</si>
  <si>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</si>
  <si>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</si>
  <si>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</si>
  <si>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</si>
  <si>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</si>
  <si>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</si>
  <si>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</si>
  <si>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</si>
  <si>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</si>
  <si>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</si>
  <si>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</si>
  <si>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</si>
  <si>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</si>
  <si>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</si>
  <si>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</si>
  <si>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</si>
  <si>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</si>
  <si>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</si>
  <si>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</si>
  <si>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</si>
  <si>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</si>
  <si>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</si>
  <si>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</si>
  <si>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</si>
  <si>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</si>
  <si>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</si>
  <si>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</si>
  <si>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</si>
  <si>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</si>
  <si>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</si>
  <si>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</si>
  <si>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</si>
  <si>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</si>
  <si>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</si>
  <si>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</si>
  <si>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>SKS</t>
  </si>
  <si>
    <t>Univ. Muhammadiyah Yogyakarta</t>
  </si>
  <si>
    <t>NIK</t>
  </si>
  <si>
    <t>Rektor</t>
  </si>
  <si>
    <t>SASARAN KERJA</t>
  </si>
  <si>
    <t>Pembina/IVa</t>
  </si>
  <si>
    <t>mhs</t>
  </si>
  <si>
    <t>Membina kegiatan mahasiswa di bidang akademik dan kemahasiswaan ( setiap semester AK 2)</t>
  </si>
  <si>
    <t>Berperan serta Aktif Dalam Kegiatan Ilmiah di lingkungan Perguruan Tinggi</t>
  </si>
  <si>
    <t>semester</t>
  </si>
  <si>
    <t>Membina Kegiatan Mahasiswa dibidang Akademik dan Kemahasiswaan (setiap semester AK 2)</t>
  </si>
  <si>
    <t>Berperan serta aktif dalam pertemuan ilmiah di lingkungan perguruan tinggi</t>
  </si>
  <si>
    <t>Dosen Tetap Yayasan - UMY</t>
  </si>
  <si>
    <t>DOSEN TETAP YAYASAN - UMY</t>
  </si>
  <si>
    <t>UNIVERSITAS</t>
  </si>
  <si>
    <t>MUHAMMAADIYAH YOGYAKARTA</t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</si>
  <si>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K</t>
    </r>
  </si>
  <si>
    <t>19601120198903 1 001</t>
  </si>
  <si>
    <t>Jurnal</t>
  </si>
  <si>
    <t>1 Jurnal</t>
  </si>
  <si>
    <t>2 Semester</t>
  </si>
  <si>
    <t>2 semester</t>
  </si>
  <si>
    <t>seminar</t>
  </si>
  <si>
    <t>Membimbing dan ikut membimbing  dalam menghasilkan Skripsi (setiap bimbingan AK 1) anggota</t>
  </si>
  <si>
    <t>Mhs</t>
  </si>
  <si>
    <t>Karya Ilmiah di terbitkan di jurnal Terakreditasi</t>
  </si>
  <si>
    <t xml:space="preserve">Membimbing dan ikut membimbing dalam menghasilkan skripsi  ( setiap bimbingan AK 1) </t>
  </si>
  <si>
    <t>Bertugas sebagai penguji pada ujian akhir  (setiap kegiatan AK 1</t>
  </si>
  <si>
    <t>PENILAIAN CAPAIAN SASARAN KINERJA</t>
  </si>
  <si>
    <t>Bertugas sebagai Penguji pada ujian akhir  setiap kegiatan 1 AK</t>
  </si>
  <si>
    <t xml:space="preserve">5. KEBERATAN DARI PEGAWAI </t>
  </si>
  <si>
    <t xml:space="preserve">    YANG DINILAI  (APABILA ADA)</t>
  </si>
  <si>
    <t xml:space="preserve">                PEGAWAI  YANG DINILAI</t>
  </si>
  <si>
    <t>II. PEGAWAI  YANG DINILAI</t>
  </si>
  <si>
    <t>Yogyakarta, 2 Januari 2019</t>
  </si>
  <si>
    <t>Melaksanakan Pengabdian Masyarakat</t>
  </si>
  <si>
    <t>1 Kegiatan</t>
  </si>
  <si>
    <t>Jangka Waktu Penilaian 2 Januari s.d. 31 Desember 2019</t>
  </si>
  <si>
    <t>Yogyakarta, 31 Desember 2019</t>
  </si>
  <si>
    <t>: 02 Januari s/d 31 Desember 2019</t>
  </si>
  <si>
    <t>9. DIBUAT TANGGAL, 31 Desember 2019</t>
  </si>
  <si>
    <t>DITERIMA TANGGAL, 2 Januari 2020</t>
  </si>
  <si>
    <t>11.DITERIMA TANGGAL, 2 Januari 2020</t>
  </si>
  <si>
    <t>Dr. Ir. Gunawan Budiyanto, M.P.,IPM.</t>
  </si>
  <si>
    <t>Melaksanakan Pengabdian Kepada Masyarakat</t>
  </si>
  <si>
    <t>Karya Ilmiah diterbitkan di Jurnal Internasional Bereputasi, Akreditasi dan Prosiding</t>
  </si>
  <si>
    <t>kegiatan</t>
  </si>
  <si>
    <t>Melaksanakan perkuliahan (setiap 10 sks pertama AK 1) 2 SKS berikutnya AK 0,50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</si>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</sst>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u/>
      <sz val="10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14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10" fillId="0" borderId="10" xfId="0" applyFont="1" applyBorder="1" applyAlignment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41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41" fontId="6" fillId="0" borderId="2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5" fillId="0" borderId="39" xfId="0" applyFont="1" applyBorder="1" applyAlignment="1">
      <alignment horizontal="center" vertical="center" wrapText="1"/>
    </xf>
    <xf numFmtId="43" fontId="15" fillId="0" borderId="38" xfId="0" applyNumberFormat="1" applyFont="1" applyBorder="1" applyAlignment="1">
      <alignment horizontal="center" vertical="center" wrapText="1"/>
    </xf>
    <xf numFmtId="0" fontId="16" fillId="0" borderId="47" xfId="0" applyFont="1" applyBorder="1" applyAlignment="1">
      <alignment vertical="top" wrapText="1"/>
    </xf>
    <xf numFmtId="0" fontId="0" fillId="0" borderId="0" xfId="0" applyBorder="1"/>
    <xf numFmtId="0" fontId="0" fillId="0" borderId="48" xfId="0" applyBorder="1"/>
    <xf numFmtId="0" fontId="17" fillId="0" borderId="49" xfId="0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2" fontId="15" fillId="0" borderId="49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4" fontId="15" fillId="0" borderId="59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0" fontId="0" fillId="0" borderId="47" xfId="0" applyBorder="1"/>
    <xf numFmtId="0" fontId="16" fillId="0" borderId="47" xfId="0" applyFont="1" applyBorder="1" applyAlignment="1">
      <alignment horizontal="right" vertical="top" wrapText="1"/>
    </xf>
    <xf numFmtId="0" fontId="18" fillId="0" borderId="47" xfId="0" applyFont="1" applyBorder="1" applyAlignment="1">
      <alignment vertical="top" wrapText="1"/>
    </xf>
    <xf numFmtId="0" fontId="0" fillId="0" borderId="0" xfId="0" applyAlignment="1"/>
    <xf numFmtId="0" fontId="18" fillId="0" borderId="52" xfId="0" applyFont="1" applyBorder="1" applyAlignment="1">
      <alignment vertical="top" wrapText="1"/>
    </xf>
    <xf numFmtId="0" fontId="0" fillId="0" borderId="53" xfId="0" applyBorder="1"/>
    <xf numFmtId="0" fontId="0" fillId="0" borderId="54" xfId="0" applyBorder="1"/>
    <xf numFmtId="0" fontId="15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5" fillId="0" borderId="47" xfId="0" applyFont="1" applyBorder="1" applyAlignment="1">
      <alignment horizontal="left" indent="1"/>
    </xf>
    <xf numFmtId="0" fontId="15" fillId="0" borderId="0" xfId="0" applyFont="1" applyBorder="1" applyAlignment="1">
      <alignment horizontal="left" indent="1"/>
    </xf>
    <xf numFmtId="0" fontId="17" fillId="0" borderId="0" xfId="0" applyFont="1"/>
    <xf numFmtId="0" fontId="17" fillId="0" borderId="0" xfId="0" applyFont="1" applyBorder="1"/>
    <xf numFmtId="0" fontId="0" fillId="0" borderId="52" xfId="0" applyBorder="1"/>
    <xf numFmtId="0" fontId="15" fillId="0" borderId="41" xfId="0" applyFont="1" applyBorder="1"/>
    <xf numFmtId="0" fontId="17" fillId="0" borderId="0" xfId="0" applyFont="1" applyBorder="1" applyAlignment="1">
      <alignment vertical="top" wrapText="1"/>
    </xf>
    <xf numFmtId="0" fontId="17" fillId="0" borderId="48" xfId="0" applyFont="1" applyBorder="1" applyAlignment="1">
      <alignment vertical="top" wrapText="1"/>
    </xf>
    <xf numFmtId="0" fontId="15" fillId="0" borderId="0" xfId="0" applyFont="1" applyBorder="1" applyAlignment="1">
      <alignment horizontal="left"/>
    </xf>
    <xf numFmtId="0" fontId="21" fillId="0" borderId="0" xfId="0" applyFont="1" applyBorder="1" applyAlignment="1"/>
    <xf numFmtId="0" fontId="17" fillId="0" borderId="0" xfId="0" applyFont="1" applyBorder="1" applyAlignment="1">
      <alignment vertical="top"/>
    </xf>
    <xf numFmtId="0" fontId="23" fillId="0" borderId="41" xfId="0" applyFont="1" applyBorder="1"/>
    <xf numFmtId="0" fontId="23" fillId="0" borderId="0" xfId="0" applyFont="1" applyBorder="1"/>
    <xf numFmtId="0" fontId="23" fillId="0" borderId="48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15" fillId="0" borderId="41" xfId="0" applyFont="1" applyBorder="1" applyAlignment="1">
      <alignment horizontal="left" indent="1"/>
    </xf>
    <xf numFmtId="0" fontId="15" fillId="0" borderId="40" xfId="0" applyFont="1" applyBorder="1" applyAlignment="1">
      <alignment horizontal="left" inden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1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24" fillId="0" borderId="0" xfId="0" applyFont="1" applyBorder="1"/>
    <xf numFmtId="0" fontId="24" fillId="0" borderId="0" xfId="0" applyFont="1"/>
    <xf numFmtId="0" fontId="22" fillId="0" borderId="0" xfId="0" applyFont="1" applyBorder="1"/>
    <xf numFmtId="0" fontId="22" fillId="0" borderId="0" xfId="0" applyFont="1"/>
    <xf numFmtId="0" fontId="15" fillId="0" borderId="44" xfId="0" applyFont="1" applyFill="1" applyBorder="1" applyAlignment="1">
      <alignment horizontal="center" vertical="center" wrapText="1"/>
    </xf>
    <xf numFmtId="9" fontId="15" fillId="0" borderId="45" xfId="0" applyNumberFormat="1" applyFont="1" applyFill="1" applyBorder="1" applyAlignment="1">
      <alignment horizontal="center" vertical="center" wrapText="1"/>
    </xf>
    <xf numFmtId="2" fontId="17" fillId="0" borderId="46" xfId="0" applyNumberFormat="1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wrapText="1"/>
    </xf>
    <xf numFmtId="0" fontId="15" fillId="0" borderId="49" xfId="0" applyFont="1" applyFill="1" applyBorder="1" applyAlignment="1">
      <alignment horizontal="center" vertical="center" wrapText="1"/>
    </xf>
    <xf numFmtId="9" fontId="15" fillId="0" borderId="46" xfId="0" applyNumberFormat="1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left"/>
    </xf>
    <xf numFmtId="0" fontId="16" fillId="0" borderId="0" xfId="0" applyFont="1" applyAlignment="1"/>
    <xf numFmtId="0" fontId="22" fillId="0" borderId="0" xfId="0" applyFont="1" applyBorder="1" applyAlignment="1">
      <alignment vertical="top"/>
    </xf>
    <xf numFmtId="2" fontId="14" fillId="0" borderId="9" xfId="0" applyNumberFormat="1" applyFont="1" applyBorder="1"/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1" fontId="4" fillId="0" borderId="35" xfId="0" applyNumberFormat="1" applyFont="1" applyBorder="1" applyAlignment="1">
      <alignment horizontal="center" vertical="center"/>
    </xf>
    <xf numFmtId="0" fontId="0" fillId="0" borderId="69" xfId="0" applyBorder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justify"/>
    </xf>
    <xf numFmtId="0" fontId="4" fillId="0" borderId="24" xfId="0" applyFont="1" applyBorder="1" applyAlignment="1">
      <alignment horizontal="left" vertical="justify"/>
    </xf>
    <xf numFmtId="0" fontId="4" fillId="0" borderId="19" xfId="0" applyFont="1" applyBorder="1" applyAlignment="1">
      <alignment horizontal="left" vertical="justify"/>
    </xf>
    <xf numFmtId="0" fontId="4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72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center"/>
    </xf>
    <xf numFmtId="0" fontId="24" fillId="0" borderId="68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top" wrapText="1"/>
    </xf>
    <xf numFmtId="0" fontId="17" fillId="0" borderId="48" xfId="0" applyFont="1" applyBorder="1" applyAlignment="1">
      <alignment horizontal="center" vertical="top" wrapText="1"/>
    </xf>
    <xf numFmtId="0" fontId="18" fillId="0" borderId="6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65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center" vertical="top" wrapText="1"/>
    </xf>
    <xf numFmtId="0" fontId="16" fillId="0" borderId="60" xfId="0" applyFont="1" applyBorder="1" applyAlignment="1">
      <alignment horizontal="center" vertical="top" wrapText="1"/>
    </xf>
    <xf numFmtId="0" fontId="16" fillId="0" borderId="58" xfId="0" applyFont="1" applyBorder="1" applyAlignment="1">
      <alignment horizontal="center" vertical="top" wrapText="1"/>
    </xf>
    <xf numFmtId="0" fontId="16" fillId="0" borderId="61" xfId="0" applyFont="1" applyBorder="1" applyAlignment="1">
      <alignment horizontal="left" vertical="center"/>
    </xf>
    <xf numFmtId="0" fontId="16" fillId="0" borderId="62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top"/>
    </xf>
    <xf numFmtId="0" fontId="15" fillId="0" borderId="48" xfId="0" applyFont="1" applyBorder="1" applyAlignment="1">
      <alignment horizontal="center" vertical="top"/>
    </xf>
    <xf numFmtId="0" fontId="21" fillId="0" borderId="0" xfId="0" applyFont="1" applyBorder="1" applyAlignment="1">
      <alignment horizontal="center" wrapText="1"/>
    </xf>
    <xf numFmtId="0" fontId="21" fillId="0" borderId="48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6" fillId="0" borderId="47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8" xfId="0" applyFont="1" applyBorder="1" applyAlignment="1">
      <alignment horizontal="center" wrapText="1"/>
    </xf>
    <xf numFmtId="0" fontId="15" fillId="0" borderId="58" xfId="0" applyFont="1" applyBorder="1" applyAlignment="1">
      <alignment vertical="top" wrapText="1"/>
    </xf>
    <xf numFmtId="0" fontId="15" fillId="0" borderId="49" xfId="0" applyFont="1" applyBorder="1" applyAlignment="1">
      <alignment vertical="top" wrapText="1"/>
    </xf>
    <xf numFmtId="0" fontId="15" fillId="0" borderId="46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5" fillId="0" borderId="6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7" xfId="0" applyFont="1" applyBorder="1" applyAlignment="1">
      <alignment horizontal="center" wrapText="1"/>
    </xf>
    <xf numFmtId="0" fontId="15" fillId="0" borderId="6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6" fillId="0" borderId="47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15" fillId="0" borderId="5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6" xfId="0" applyFont="1" applyBorder="1" applyAlignment="1">
      <alignment wrapText="1"/>
    </xf>
    <xf numFmtId="0" fontId="15" fillId="0" borderId="44" xfId="0" applyFont="1" applyBorder="1" applyAlignment="1">
      <alignment wrapText="1"/>
    </xf>
    <xf numFmtId="0" fontId="15" fillId="0" borderId="57" xfId="0" applyFont="1" applyBorder="1" applyAlignment="1">
      <alignment wrapText="1"/>
    </xf>
    <xf numFmtId="0" fontId="17" fillId="0" borderId="37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164" fontId="17" fillId="0" borderId="50" xfId="0" applyNumberFormat="1" applyFont="1" applyFill="1" applyBorder="1" applyAlignment="1">
      <alignment horizontal="center" vertical="center"/>
    </xf>
    <xf numFmtId="164" fontId="17" fillId="0" borderId="51" xfId="0" applyNumberFormat="1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 wrapText="1"/>
    </xf>
    <xf numFmtId="0" fontId="15" fillId="0" borderId="55" xfId="0" applyFont="1" applyBorder="1" applyAlignment="1">
      <alignment horizontal="center" vertical="top" wrapText="1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wrapText="1"/>
    </xf>
    <xf numFmtId="0" fontId="16" fillId="0" borderId="41" xfId="0" applyFont="1" applyBorder="1" applyAlignment="1">
      <alignment horizontal="left" wrapText="1"/>
    </xf>
    <xf numFmtId="0" fontId="16" fillId="0" borderId="42" xfId="0" applyFont="1" applyBorder="1" applyAlignment="1">
      <alignment horizontal="left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55" xfId="0" applyFont="1" applyBorder="1" applyAlignment="1">
      <alignment horizontal="justify" vertical="center" wrapText="1"/>
    </xf>
    <xf numFmtId="0" fontId="16" fillId="0" borderId="52" xfId="0" applyFont="1" applyBorder="1" applyAlignment="1">
      <alignment horizontal="center" vertical="top" wrapText="1"/>
    </xf>
    <xf numFmtId="0" fontId="16" fillId="0" borderId="53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28</xdr:row>
          <xdr:rowOff>76200</xdr:rowOff>
        </xdr:from>
        <xdr:to>
          <xdr:col>11</xdr:col>
          <xdr:colOff>180975</xdr:colOff>
          <xdr:row>32</xdr:row>
          <xdr:rowOff>19050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110" zoomScaleNormal="110" workbookViewId="0">
      <selection activeCell="H7" sqref="H7:K7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8.4257812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59" t="s">
        <v>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6.5" thickBot="1">
      <c r="A2" s="160" t="s">
        <v>91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4.25" thickTop="1" thickBot="1">
      <c r="A3" s="1" t="s">
        <v>0</v>
      </c>
      <c r="B3" s="164" t="s">
        <v>1</v>
      </c>
      <c r="C3" s="165"/>
      <c r="D3" s="166"/>
      <c r="E3" s="16" t="s">
        <v>0</v>
      </c>
      <c r="F3" s="164" t="s">
        <v>111</v>
      </c>
      <c r="G3" s="165"/>
      <c r="H3" s="165"/>
      <c r="I3" s="165"/>
      <c r="J3" s="165"/>
      <c r="K3" s="166"/>
    </row>
    <row r="4" spans="1:11" ht="13.5" thickTop="1">
      <c r="A4" s="2">
        <v>1</v>
      </c>
      <c r="B4" s="95" t="s">
        <v>2</v>
      </c>
      <c r="C4" s="161" t="s">
        <v>126</v>
      </c>
      <c r="D4" s="163"/>
      <c r="E4" s="96">
        <v>1</v>
      </c>
      <c r="F4" s="169" t="s">
        <v>2</v>
      </c>
      <c r="G4" s="170"/>
      <c r="H4" s="161" t="s">
        <v>126</v>
      </c>
      <c r="I4" s="162"/>
      <c r="J4" s="162"/>
      <c r="K4" s="163"/>
    </row>
    <row r="5" spans="1:11">
      <c r="A5" s="2">
        <v>2</v>
      </c>
      <c r="B5" s="95" t="s">
        <v>80</v>
      </c>
      <c r="C5" s="167" t="s">
        <v>126</v>
      </c>
      <c r="D5" s="168"/>
      <c r="E5" s="97">
        <v>2</v>
      </c>
      <c r="F5" s="172" t="s">
        <v>80</v>
      </c>
      <c r="G5" s="173"/>
      <c r="H5" s="167" t="s">
        <v>126</v>
      </c>
      <c r="I5" s="171"/>
      <c r="J5" s="171"/>
      <c r="K5" s="168"/>
    </row>
    <row r="6" spans="1:11">
      <c r="A6" s="2">
        <v>3</v>
      </c>
      <c r="B6" s="95" t="s">
        <v>5</v>
      </c>
      <c r="C6" s="167" t="s">
        <v>126</v>
      </c>
      <c r="D6" s="168"/>
      <c r="E6" s="97">
        <v>3</v>
      </c>
      <c r="F6" s="172" t="s">
        <v>5</v>
      </c>
      <c r="G6" s="173"/>
      <c r="H6" s="167" t="s">
        <v>126</v>
      </c>
      <c r="I6" s="171"/>
      <c r="J6" s="171"/>
      <c r="K6" s="168"/>
    </row>
    <row r="7" spans="1:11">
      <c r="A7" s="2">
        <v>4</v>
      </c>
      <c r="B7" s="95" t="s">
        <v>3</v>
      </c>
      <c r="C7" s="167" t="s">
        <v>126</v>
      </c>
      <c r="D7" s="168"/>
      <c r="E7" s="97">
        <v>4</v>
      </c>
      <c r="F7" s="172" t="s">
        <v>3</v>
      </c>
      <c r="G7" s="173"/>
      <c r="H7" s="167" t="s">
        <v>126</v>
      </c>
      <c r="I7" s="171"/>
      <c r="J7" s="171"/>
      <c r="K7" s="168"/>
    </row>
    <row r="8" spans="1:11" ht="13.5" thickBot="1">
      <c r="A8" s="3">
        <v>5</v>
      </c>
      <c r="B8" s="98" t="s">
        <v>4</v>
      </c>
      <c r="C8" s="176" t="s">
        <v>79</v>
      </c>
      <c r="D8" s="177"/>
      <c r="E8" s="99">
        <v>5</v>
      </c>
      <c r="F8" s="174" t="s">
        <v>4</v>
      </c>
      <c r="G8" s="175"/>
      <c r="H8" s="176" t="str">
        <f>C8</f>
        <v>Univ. Muhammadiyah Yogyakarta</v>
      </c>
      <c r="I8" s="178"/>
      <c r="J8" s="178"/>
      <c r="K8" s="177"/>
    </row>
    <row r="9" spans="1:11" ht="21" customHeight="1" thickTop="1" thickBot="1">
      <c r="A9" s="142" t="s">
        <v>0</v>
      </c>
      <c r="B9" s="184" t="s">
        <v>21</v>
      </c>
      <c r="C9" s="185"/>
      <c r="D9" s="186"/>
      <c r="E9" s="142" t="s">
        <v>17</v>
      </c>
      <c r="F9" s="181" t="s">
        <v>6</v>
      </c>
      <c r="G9" s="182"/>
      <c r="H9" s="182"/>
      <c r="I9" s="182"/>
      <c r="J9" s="182"/>
      <c r="K9" s="183"/>
    </row>
    <row r="10" spans="1:11" ht="22.5" customHeight="1" thickTop="1" thickBot="1">
      <c r="A10" s="143"/>
      <c r="B10" s="187"/>
      <c r="C10" s="188"/>
      <c r="D10" s="189"/>
      <c r="E10" s="143"/>
      <c r="F10" s="179" t="s">
        <v>18</v>
      </c>
      <c r="G10" s="180"/>
      <c r="H10" s="94" t="s">
        <v>7</v>
      </c>
      <c r="I10" s="179" t="s">
        <v>8</v>
      </c>
      <c r="J10" s="180"/>
      <c r="K10" s="94" t="s">
        <v>9</v>
      </c>
    </row>
    <row r="11" spans="1:11" s="18" customFormat="1" ht="25.5" customHeight="1" thickTop="1">
      <c r="A11" s="21">
        <v>1</v>
      </c>
      <c r="B11" s="153" t="s">
        <v>125</v>
      </c>
      <c r="C11" s="154"/>
      <c r="D11" s="155"/>
      <c r="E11" s="22">
        <v>11</v>
      </c>
      <c r="F11" s="101">
        <v>24</v>
      </c>
      <c r="G11" s="102" t="s">
        <v>78</v>
      </c>
      <c r="H11" s="22">
        <v>100</v>
      </c>
      <c r="I11" s="103">
        <v>12</v>
      </c>
      <c r="J11" s="104" t="s">
        <v>39</v>
      </c>
      <c r="K11" s="100"/>
    </row>
    <row r="12" spans="1:11" s="52" customFormat="1" ht="28.5" customHeight="1">
      <c r="A12" s="51">
        <v>2</v>
      </c>
      <c r="B12" s="146" t="s">
        <v>104</v>
      </c>
      <c r="C12" s="147"/>
      <c r="D12" s="148"/>
      <c r="E12" s="51">
        <v>12</v>
      </c>
      <c r="F12" s="103">
        <v>12</v>
      </c>
      <c r="G12" s="102" t="s">
        <v>102</v>
      </c>
      <c r="H12" s="51">
        <v>100</v>
      </c>
      <c r="I12" s="103">
        <v>12</v>
      </c>
      <c r="J12" s="102" t="s">
        <v>39</v>
      </c>
      <c r="K12" s="106"/>
    </row>
    <row r="13" spans="1:11" s="52" customFormat="1" ht="21" customHeight="1">
      <c r="A13" s="51">
        <v>3</v>
      </c>
      <c r="B13" s="149" t="s">
        <v>105</v>
      </c>
      <c r="C13" s="150"/>
      <c r="D13" s="151"/>
      <c r="E13" s="51">
        <v>15</v>
      </c>
      <c r="F13" s="103">
        <v>15</v>
      </c>
      <c r="G13" s="102" t="s">
        <v>84</v>
      </c>
      <c r="H13" s="51">
        <v>100</v>
      </c>
      <c r="I13" s="103">
        <v>12</v>
      </c>
      <c r="J13" s="102" t="s">
        <v>39</v>
      </c>
      <c r="K13" s="106"/>
    </row>
    <row r="14" spans="1:11" s="52" customFormat="1" ht="29.25" customHeight="1">
      <c r="A14" s="51">
        <v>4</v>
      </c>
      <c r="B14" s="146" t="s">
        <v>85</v>
      </c>
      <c r="C14" s="147"/>
      <c r="D14" s="148"/>
      <c r="E14" s="22">
        <v>4</v>
      </c>
      <c r="F14" s="101">
        <v>4</v>
      </c>
      <c r="G14" s="102" t="s">
        <v>99</v>
      </c>
      <c r="H14" s="22">
        <v>100</v>
      </c>
      <c r="I14" s="103">
        <v>12</v>
      </c>
      <c r="J14" s="102" t="s">
        <v>39</v>
      </c>
      <c r="K14" s="106"/>
    </row>
    <row r="15" spans="1:11" s="18" customFormat="1" ht="24.75" customHeight="1">
      <c r="A15" s="22">
        <v>5</v>
      </c>
      <c r="B15" s="149" t="s">
        <v>123</v>
      </c>
      <c r="C15" s="150"/>
      <c r="D15" s="151"/>
      <c r="E15" s="22">
        <v>30</v>
      </c>
      <c r="F15" s="101">
        <v>30</v>
      </c>
      <c r="G15" s="102" t="s">
        <v>97</v>
      </c>
      <c r="H15" s="22">
        <v>100</v>
      </c>
      <c r="I15" s="103">
        <v>12</v>
      </c>
      <c r="J15" s="102" t="s">
        <v>39</v>
      </c>
      <c r="K15" s="105"/>
    </row>
    <row r="16" spans="1:11" s="18" customFormat="1" ht="17.25" customHeight="1">
      <c r="A16" s="127">
        <v>7</v>
      </c>
      <c r="B16" s="156" t="s">
        <v>122</v>
      </c>
      <c r="C16" s="157"/>
      <c r="D16" s="158"/>
      <c r="E16" s="127">
        <v>2</v>
      </c>
      <c r="F16" s="129">
        <v>2</v>
      </c>
      <c r="G16" s="130" t="s">
        <v>124</v>
      </c>
      <c r="H16" s="22">
        <v>100</v>
      </c>
      <c r="I16" s="103">
        <v>12</v>
      </c>
      <c r="J16" s="102" t="s">
        <v>39</v>
      </c>
      <c r="K16" s="133"/>
    </row>
    <row r="17" spans="1:11" s="18" customFormat="1" ht="24" customHeight="1">
      <c r="A17" s="127">
        <v>8</v>
      </c>
      <c r="B17" s="144" t="s">
        <v>86</v>
      </c>
      <c r="C17" s="145"/>
      <c r="D17" s="128"/>
      <c r="E17" s="127">
        <v>7</v>
      </c>
      <c r="F17" s="129">
        <v>7</v>
      </c>
      <c r="G17" s="130" t="s">
        <v>100</v>
      </c>
      <c r="H17" s="127">
        <v>100</v>
      </c>
      <c r="I17" s="131">
        <v>12</v>
      </c>
      <c r="J17" s="132" t="s">
        <v>39</v>
      </c>
      <c r="K17" s="133"/>
    </row>
    <row r="18" spans="1:11" ht="16.5" customHeight="1">
      <c r="A18" s="134"/>
      <c r="B18" s="136"/>
      <c r="C18" s="152"/>
      <c r="D18" s="137"/>
      <c r="E18" s="135">
        <v>80</v>
      </c>
      <c r="F18" s="136"/>
      <c r="G18" s="137"/>
      <c r="H18" s="134"/>
      <c r="I18" s="136"/>
      <c r="J18" s="137"/>
      <c r="K18" s="134"/>
    </row>
    <row r="19" spans="1:11">
      <c r="G19" s="141" t="s">
        <v>112</v>
      </c>
      <c r="H19" s="139"/>
      <c r="I19" s="139"/>
      <c r="J19" s="139"/>
      <c r="K19" s="139"/>
    </row>
    <row r="20" spans="1:11">
      <c r="A20" s="139" t="s">
        <v>20</v>
      </c>
      <c r="B20" s="139"/>
      <c r="C20" s="139"/>
      <c r="D20" s="139"/>
      <c r="E20" s="139"/>
      <c r="F20" s="14"/>
      <c r="G20" s="141" t="s">
        <v>90</v>
      </c>
      <c r="H20" s="139"/>
      <c r="I20" s="139"/>
      <c r="J20" s="139"/>
      <c r="K20" s="139"/>
    </row>
    <row r="21" spans="1:11" ht="9.75" customHeight="1"/>
    <row r="22" spans="1:11" ht="9.75" customHeight="1"/>
    <row r="23" spans="1:11">
      <c r="A23" s="138" t="str">
        <f>C4</f>
        <v xml:space="preserve"> </v>
      </c>
      <c r="B23" s="138"/>
      <c r="C23" s="138"/>
      <c r="D23" s="138"/>
      <c r="E23" s="138"/>
      <c r="F23" s="14"/>
      <c r="G23" s="138" t="str">
        <f>H4</f>
        <v xml:space="preserve"> </v>
      </c>
      <c r="H23" s="138"/>
      <c r="I23" s="138"/>
      <c r="J23" s="138"/>
      <c r="K23" s="138"/>
    </row>
    <row r="24" spans="1:11">
      <c r="A24" s="139" t="str">
        <f>C5</f>
        <v xml:space="preserve"> </v>
      </c>
      <c r="B24" s="139"/>
      <c r="C24" s="139"/>
      <c r="D24" s="139"/>
      <c r="E24" s="139"/>
      <c r="G24" s="139" t="str">
        <f>H5</f>
        <v xml:space="preserve"> </v>
      </c>
      <c r="H24" s="139"/>
      <c r="I24" s="139"/>
      <c r="J24" s="139"/>
      <c r="K24" s="139"/>
    </row>
    <row r="26" spans="1:11">
      <c r="A26" s="140"/>
      <c r="B26" s="140"/>
      <c r="C26" s="140"/>
      <c r="D26" s="140"/>
      <c r="E26" s="140"/>
      <c r="F26" s="15"/>
    </row>
    <row r="27" spans="1:11">
      <c r="A27" s="140"/>
      <c r="B27" s="140"/>
      <c r="C27" s="140"/>
      <c r="D27" s="140"/>
      <c r="E27" s="140"/>
      <c r="F27" s="15"/>
    </row>
    <row r="28" spans="1:11">
      <c r="A28" s="139"/>
      <c r="B28" s="139"/>
      <c r="C28" s="139"/>
      <c r="D28" s="139"/>
      <c r="E28" s="139"/>
      <c r="F28" s="14"/>
    </row>
  </sheetData>
  <mergeCells count="45">
    <mergeCell ref="I10:J10"/>
    <mergeCell ref="E9:E10"/>
    <mergeCell ref="F9:K9"/>
    <mergeCell ref="B9:D10"/>
    <mergeCell ref="F10:G10"/>
    <mergeCell ref="F8:G8"/>
    <mergeCell ref="H7:K7"/>
    <mergeCell ref="F7:G7"/>
    <mergeCell ref="C7:D7"/>
    <mergeCell ref="C8:D8"/>
    <mergeCell ref="H8:K8"/>
    <mergeCell ref="C5:D5"/>
    <mergeCell ref="F4:G4"/>
    <mergeCell ref="H5:K5"/>
    <mergeCell ref="F5:G5"/>
    <mergeCell ref="F6:G6"/>
    <mergeCell ref="C6:D6"/>
    <mergeCell ref="H6:K6"/>
    <mergeCell ref="A1:K1"/>
    <mergeCell ref="A2:K2"/>
    <mergeCell ref="H4:K4"/>
    <mergeCell ref="B3:D3"/>
    <mergeCell ref="C4:D4"/>
    <mergeCell ref="F3:K3"/>
    <mergeCell ref="A27:E27"/>
    <mergeCell ref="A9:A10"/>
    <mergeCell ref="A28:E28"/>
    <mergeCell ref="A23:E23"/>
    <mergeCell ref="A20:E20"/>
    <mergeCell ref="A24:E24"/>
    <mergeCell ref="B17:C17"/>
    <mergeCell ref="B12:D12"/>
    <mergeCell ref="B13:D13"/>
    <mergeCell ref="B14:D14"/>
    <mergeCell ref="B15:D15"/>
    <mergeCell ref="B18:D18"/>
    <mergeCell ref="B11:D11"/>
    <mergeCell ref="B16:D16"/>
    <mergeCell ref="F18:G18"/>
    <mergeCell ref="I18:J18"/>
    <mergeCell ref="G23:K23"/>
    <mergeCell ref="G24:K24"/>
    <mergeCell ref="A26:E26"/>
    <mergeCell ref="G20:K20"/>
    <mergeCell ref="G19:K19"/>
  </mergeCells>
  <phoneticPr fontId="1" type="noConversion"/>
  <pageMargins left="1.3385826771653544" right="0.31496062992125984" top="0.6692913385826772" bottom="0.37" header="0.45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9"/>
  <sheetViews>
    <sheetView topLeftCell="A14" zoomScale="130" zoomScaleNormal="130" workbookViewId="0">
      <selection sqref="A1:R29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59" t="s">
        <v>106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41" ht="15.75">
      <c r="A2" s="159" t="s">
        <v>91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41" ht="4.5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41" ht="13.5" thickBot="1">
      <c r="A4" s="24" t="s">
        <v>115</v>
      </c>
      <c r="B4" s="5"/>
      <c r="C4" s="5"/>
      <c r="D4" s="5"/>
      <c r="E4" s="5"/>
      <c r="F4" s="5"/>
    </row>
    <row r="5" spans="1:41" ht="13.5" customHeight="1" thickTop="1" thickBot="1">
      <c r="A5" s="142" t="s">
        <v>0</v>
      </c>
      <c r="B5" s="205" t="s">
        <v>22</v>
      </c>
      <c r="C5" s="205" t="s">
        <v>17</v>
      </c>
      <c r="D5" s="181" t="s">
        <v>6</v>
      </c>
      <c r="E5" s="182"/>
      <c r="F5" s="182"/>
      <c r="G5" s="182"/>
      <c r="H5" s="182"/>
      <c r="I5" s="183"/>
      <c r="J5" s="207" t="s">
        <v>17</v>
      </c>
      <c r="K5" s="181" t="s">
        <v>10</v>
      </c>
      <c r="L5" s="182"/>
      <c r="M5" s="182"/>
      <c r="N5" s="182"/>
      <c r="O5" s="182"/>
      <c r="P5" s="183"/>
      <c r="Q5" s="214" t="s">
        <v>11</v>
      </c>
      <c r="R5" s="203" t="s">
        <v>16</v>
      </c>
      <c r="AB5" s="46"/>
      <c r="AC5" s="46"/>
      <c r="AD5" s="46"/>
      <c r="AE5" s="46"/>
      <c r="AF5" s="46"/>
      <c r="AG5" s="46"/>
      <c r="AH5" s="46"/>
      <c r="AI5" s="46"/>
      <c r="AJ5" s="46"/>
    </row>
    <row r="6" spans="1:41" ht="24" customHeight="1" thickTop="1" thickBot="1">
      <c r="A6" s="143"/>
      <c r="B6" s="206"/>
      <c r="C6" s="206"/>
      <c r="D6" s="201" t="s">
        <v>19</v>
      </c>
      <c r="E6" s="202"/>
      <c r="F6" s="4" t="s">
        <v>12</v>
      </c>
      <c r="G6" s="201" t="s">
        <v>13</v>
      </c>
      <c r="H6" s="202"/>
      <c r="I6" s="4" t="s">
        <v>14</v>
      </c>
      <c r="J6" s="208"/>
      <c r="K6" s="201" t="s">
        <v>19</v>
      </c>
      <c r="L6" s="202"/>
      <c r="M6" s="4" t="s">
        <v>12</v>
      </c>
      <c r="N6" s="201" t="s">
        <v>13</v>
      </c>
      <c r="O6" s="202"/>
      <c r="P6" s="4" t="s">
        <v>14</v>
      </c>
      <c r="Q6" s="215"/>
      <c r="R6" s="204"/>
      <c r="W6" s="47" t="s">
        <v>30</v>
      </c>
      <c r="X6" s="47" t="s">
        <v>31</v>
      </c>
      <c r="Y6" s="47" t="s">
        <v>24</v>
      </c>
      <c r="Z6" s="47" t="s">
        <v>25</v>
      </c>
      <c r="AA6" s="47" t="s">
        <v>26</v>
      </c>
      <c r="AB6" s="47" t="s">
        <v>27</v>
      </c>
      <c r="AC6" s="47" t="s">
        <v>34</v>
      </c>
      <c r="AD6" s="47" t="s">
        <v>35</v>
      </c>
      <c r="AE6" s="47" t="s">
        <v>36</v>
      </c>
      <c r="AF6" s="47" t="s">
        <v>37</v>
      </c>
      <c r="AG6" s="47"/>
      <c r="AH6" s="47"/>
    </row>
    <row r="7" spans="1:41" ht="12" customHeight="1" thickTop="1" thickBot="1">
      <c r="A7" s="11">
        <v>1</v>
      </c>
      <c r="B7" s="12">
        <v>2</v>
      </c>
      <c r="C7" s="12">
        <v>3</v>
      </c>
      <c r="D7" s="212">
        <v>4</v>
      </c>
      <c r="E7" s="213"/>
      <c r="F7" s="12">
        <v>5</v>
      </c>
      <c r="G7" s="212">
        <v>6</v>
      </c>
      <c r="H7" s="213"/>
      <c r="I7" s="12">
        <v>7</v>
      </c>
      <c r="J7" s="12">
        <v>8</v>
      </c>
      <c r="K7" s="212">
        <v>9</v>
      </c>
      <c r="L7" s="213"/>
      <c r="M7" s="12">
        <v>10</v>
      </c>
      <c r="N7" s="212">
        <v>11</v>
      </c>
      <c r="O7" s="213"/>
      <c r="P7" s="12">
        <v>12</v>
      </c>
      <c r="Q7" s="13">
        <v>13</v>
      </c>
      <c r="R7" s="12">
        <v>14</v>
      </c>
    </row>
    <row r="8" spans="1:41" s="19" customFormat="1" ht="24.75" customHeight="1" thickTop="1" thickBot="1">
      <c r="A8" s="25">
        <v>1</v>
      </c>
      <c r="B8" s="26" t="str">
        <f>SKP!B11</f>
        <v>Melaksanakan perkuliahan (setiap 10 sks pertama AK 1) 2 SKS berikutnya AK 0,50</v>
      </c>
      <c r="C8" s="25">
        <f>SKP!E11</f>
        <v>11</v>
      </c>
      <c r="D8" s="27">
        <f>SKP!F11</f>
        <v>24</v>
      </c>
      <c r="E8" s="28" t="str">
        <f>SKP!G11</f>
        <v>SKS</v>
      </c>
      <c r="F8" s="29">
        <f>SKP!H11</f>
        <v>100</v>
      </c>
      <c r="G8" s="27">
        <f>SKP!I11</f>
        <v>12</v>
      </c>
      <c r="H8" s="29" t="str">
        <f>SKP!J11</f>
        <v>Bln</v>
      </c>
      <c r="I8" s="30" t="s">
        <v>23</v>
      </c>
      <c r="J8" s="25">
        <v>22</v>
      </c>
      <c r="K8" s="27">
        <v>24</v>
      </c>
      <c r="L8" s="28" t="str">
        <f>E8</f>
        <v>SKS</v>
      </c>
      <c r="M8" s="25">
        <v>100</v>
      </c>
      <c r="N8" s="27">
        <v>12</v>
      </c>
      <c r="O8" s="29" t="str">
        <f>H8</f>
        <v>Bln</v>
      </c>
      <c r="P8" s="31" t="s">
        <v>23</v>
      </c>
      <c r="Q8" s="122">
        <v>276</v>
      </c>
      <c r="R8" s="32">
        <f>IF(I8="-",IF(P8="-",Q8/3,Q8/4),Q8/4)</f>
        <v>92</v>
      </c>
      <c r="T8" s="19">
        <f>IF(D8&gt;0,1,0)</f>
        <v>1</v>
      </c>
      <c r="U8" s="19">
        <f>IFERROR(R8,0)</f>
        <v>92</v>
      </c>
      <c r="W8" s="19">
        <f>100-(N8/G8*100)</f>
        <v>0</v>
      </c>
      <c r="X8" s="48" t="e">
        <f>100-(P8/I8*100)</f>
        <v>#VALUE!</v>
      </c>
      <c r="Y8" s="19">
        <f>K8/D8*100</f>
        <v>100</v>
      </c>
      <c r="Z8" s="19">
        <f>M8/F8*100</f>
        <v>100</v>
      </c>
      <c r="AA8" s="44">
        <f>IF(W8&gt;24,AD8,AC8)</f>
        <v>76.000000000000014</v>
      </c>
      <c r="AB8" s="44" t="e">
        <f>IF(X8&gt;24,AF8,AE8)</f>
        <v>#VALUE!</v>
      </c>
      <c r="AC8" s="19">
        <f>((1.76*G8-N8)/G8)*100</f>
        <v>76.000000000000014</v>
      </c>
      <c r="AD8" s="19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49">
        <f>100-(N8/G8*100)</f>
        <v>0</v>
      </c>
      <c r="AL8" s="50" t="e">
        <f>100-(P8/I8*100)</f>
        <v>#VALUE!</v>
      </c>
      <c r="AM8" s="44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46">
        <f>IF(AK8&gt;24,(((K8/D8*100)+(M8/F8*100)+(76-((((1.76*G8-N8)/G8)*100)-100)))),(((K8/D8*100)+(M8/F8*100)+(((1.76*G8-N8)/G8)*100))))</f>
        <v>276</v>
      </c>
      <c r="AO8" s="19">
        <f>IFERROR(AM8,AN8)</f>
        <v>276</v>
      </c>
    </row>
    <row r="9" spans="1:41" s="19" customFormat="1" ht="24.75" customHeight="1" thickTop="1" thickBot="1">
      <c r="A9" s="33">
        <v>2</v>
      </c>
      <c r="B9" s="26" t="s">
        <v>101</v>
      </c>
      <c r="C9" s="123">
        <v>12</v>
      </c>
      <c r="D9" s="125">
        <v>12</v>
      </c>
      <c r="E9" s="126" t="s">
        <v>102</v>
      </c>
      <c r="F9" s="123">
        <v>100</v>
      </c>
      <c r="G9" s="125">
        <v>12</v>
      </c>
      <c r="H9" s="126" t="s">
        <v>39</v>
      </c>
      <c r="I9" s="30" t="s">
        <v>23</v>
      </c>
      <c r="J9" s="123">
        <v>12</v>
      </c>
      <c r="K9" s="125">
        <v>12</v>
      </c>
      <c r="L9" s="126" t="s">
        <v>102</v>
      </c>
      <c r="M9" s="123">
        <v>100</v>
      </c>
      <c r="N9" s="125">
        <v>12</v>
      </c>
      <c r="O9" s="126" t="s">
        <v>39</v>
      </c>
      <c r="P9" s="31" t="s">
        <v>23</v>
      </c>
      <c r="Q9" s="122">
        <v>276</v>
      </c>
      <c r="R9" s="32">
        <v>92</v>
      </c>
      <c r="T9" s="19">
        <f t="shared" ref="T9:T14" si="0">IF(D9&gt;0,1,0)</f>
        <v>1</v>
      </c>
      <c r="U9" s="19">
        <f t="shared" ref="U9:U14" si="1">IFERROR(R9,0)</f>
        <v>92</v>
      </c>
      <c r="W9" s="19">
        <f t="shared" ref="W9:W14" si="2">100-(N9/G9*100)</f>
        <v>0</v>
      </c>
      <c r="X9" s="48" t="e">
        <f t="shared" ref="X9:X14" si="3">100-(P9/I9*100)</f>
        <v>#VALUE!</v>
      </c>
      <c r="Y9" s="19">
        <f t="shared" ref="Y9:Y14" si="4">K9/D9*100</f>
        <v>100</v>
      </c>
      <c r="Z9" s="19">
        <f t="shared" ref="Z9:Z14" si="5">M9/F9*100</f>
        <v>100</v>
      </c>
      <c r="AA9" s="44">
        <f t="shared" ref="AA9:AA14" si="6">IF(W9&gt;24,AD9,AC9)</f>
        <v>76.000000000000014</v>
      </c>
      <c r="AB9" s="44" t="e">
        <f t="shared" ref="AB9:AB14" si="7">IF(X9&gt;24,AF9,AE9)</f>
        <v>#VALUE!</v>
      </c>
      <c r="AC9" s="19">
        <f t="shared" ref="AC9:AC14" si="8">((1.76*G9-N9)/G9)*100</f>
        <v>76.000000000000014</v>
      </c>
      <c r="AD9" s="19">
        <f t="shared" ref="AD9:AD14" si="9">76-((((1.76*G9-N9)/G9)*100)-100)</f>
        <v>99.999999999999986</v>
      </c>
      <c r="AE9" t="e">
        <f t="shared" ref="AE9:AE14" si="10">((1.76*I9-P9)/I9)*100</f>
        <v>#VALUE!</v>
      </c>
      <c r="AF9" t="e">
        <f t="shared" ref="AF9:AF14" si="11">76-((((1.76*I9-P9)/I9)*100)-100)</f>
        <v>#VALUE!</v>
      </c>
      <c r="AG9">
        <f t="shared" ref="AG9:AG14" si="12">IFERROR(SUM(Y9:AB9),SUM(Y9:AA9))</f>
        <v>276</v>
      </c>
      <c r="AH9"/>
      <c r="AI9" s="46"/>
      <c r="AJ9" s="46"/>
      <c r="AK9" s="49">
        <f t="shared" ref="AK9:AK14" si="13">100-(N9/G9*100)</f>
        <v>0</v>
      </c>
      <c r="AL9" s="50" t="e">
        <f t="shared" ref="AL9:AL14" si="14">100-(P9/I9*100)</f>
        <v>#VALUE!</v>
      </c>
      <c r="AM9" s="44" t="e">
        <f t="shared" ref="AM9:AM14" si="15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46">
        <f t="shared" ref="AN9:AN14" si="16">IF(AK9&gt;24,(((K9/D9*100)+(M9/F9*100)+(76-((((1.76*G9-N9)/G9)*100)-100)))),(((K9/D9*100)+(M9/F9*100)+(((1.76*G9-N9)/G9)*100))))</f>
        <v>276</v>
      </c>
      <c r="AO9" s="19">
        <f t="shared" ref="AO9:AO14" si="17">IFERROR(AM9,AN9)</f>
        <v>276</v>
      </c>
    </row>
    <row r="10" spans="1:41" s="19" customFormat="1" ht="26.25" customHeight="1" thickTop="1" thickBot="1">
      <c r="A10" s="33">
        <v>3</v>
      </c>
      <c r="B10" s="26" t="s">
        <v>107</v>
      </c>
      <c r="C10" s="123">
        <v>15</v>
      </c>
      <c r="D10" s="125">
        <v>15</v>
      </c>
      <c r="E10" s="126" t="s">
        <v>102</v>
      </c>
      <c r="F10" s="123">
        <v>100</v>
      </c>
      <c r="G10" s="125">
        <v>12</v>
      </c>
      <c r="H10" s="126" t="s">
        <v>39</v>
      </c>
      <c r="I10" s="30" t="s">
        <v>23</v>
      </c>
      <c r="J10" s="123">
        <v>15</v>
      </c>
      <c r="K10" s="125">
        <v>15</v>
      </c>
      <c r="L10" s="126" t="s">
        <v>102</v>
      </c>
      <c r="M10" s="123">
        <v>100</v>
      </c>
      <c r="N10" s="125">
        <v>12</v>
      </c>
      <c r="O10" s="126" t="s">
        <v>39</v>
      </c>
      <c r="P10" s="31" t="s">
        <v>23</v>
      </c>
      <c r="Q10" s="122">
        <v>276</v>
      </c>
      <c r="R10" s="32">
        <v>92</v>
      </c>
      <c r="T10" s="19">
        <f t="shared" si="0"/>
        <v>1</v>
      </c>
      <c r="U10" s="19">
        <f t="shared" si="1"/>
        <v>92</v>
      </c>
      <c r="W10" s="19">
        <f t="shared" si="2"/>
        <v>0</v>
      </c>
      <c r="X10" s="48" t="e">
        <f t="shared" si="3"/>
        <v>#VALUE!</v>
      </c>
      <c r="Y10" s="19">
        <f t="shared" si="4"/>
        <v>100</v>
      </c>
      <c r="Z10" s="19">
        <f t="shared" si="5"/>
        <v>100</v>
      </c>
      <c r="AA10" s="44">
        <f t="shared" si="6"/>
        <v>76.000000000000014</v>
      </c>
      <c r="AB10" s="44" t="e">
        <f t="shared" si="7"/>
        <v>#VALUE!</v>
      </c>
      <c r="AC10" s="19">
        <f t="shared" si="8"/>
        <v>76.000000000000014</v>
      </c>
      <c r="AD10" s="19">
        <f t="shared" si="9"/>
        <v>99.999999999999986</v>
      </c>
      <c r="AE10" t="e">
        <f t="shared" si="10"/>
        <v>#VALUE!</v>
      </c>
      <c r="AF10" t="e">
        <f t="shared" si="11"/>
        <v>#VALUE!</v>
      </c>
      <c r="AG10">
        <f t="shared" si="12"/>
        <v>276</v>
      </c>
      <c r="AH10"/>
      <c r="AK10" s="49">
        <f t="shared" si="13"/>
        <v>0</v>
      </c>
      <c r="AL10" s="50" t="e">
        <f t="shared" si="14"/>
        <v>#VALUE!</v>
      </c>
      <c r="AM10" s="44" t="e">
        <f t="shared" si="15"/>
        <v>#VALUE!</v>
      </c>
      <c r="AN10" s="46">
        <f t="shared" si="16"/>
        <v>276</v>
      </c>
      <c r="AO10" s="19">
        <f t="shared" si="17"/>
        <v>276</v>
      </c>
    </row>
    <row r="11" spans="1:41" s="19" customFormat="1" ht="25.5" customHeight="1" thickTop="1" thickBot="1">
      <c r="A11" s="33">
        <v>4</v>
      </c>
      <c r="B11" s="26" t="s">
        <v>88</v>
      </c>
      <c r="C11" s="123">
        <v>4</v>
      </c>
      <c r="D11" s="125">
        <v>4</v>
      </c>
      <c r="E11" s="126" t="s">
        <v>98</v>
      </c>
      <c r="F11" s="123">
        <v>100</v>
      </c>
      <c r="G11" s="125">
        <v>12</v>
      </c>
      <c r="H11" s="126" t="s">
        <v>39</v>
      </c>
      <c r="I11" s="30" t="s">
        <v>23</v>
      </c>
      <c r="J11" s="123">
        <v>4</v>
      </c>
      <c r="K11" s="125">
        <v>4</v>
      </c>
      <c r="L11" s="126" t="s">
        <v>87</v>
      </c>
      <c r="M11" s="123">
        <v>100</v>
      </c>
      <c r="N11" s="125">
        <v>12</v>
      </c>
      <c r="O11" s="126" t="s">
        <v>39</v>
      </c>
      <c r="P11" s="31" t="s">
        <v>23</v>
      </c>
      <c r="Q11" s="122">
        <v>266</v>
      </c>
      <c r="R11" s="32">
        <v>88.67</v>
      </c>
      <c r="T11" s="19">
        <f t="shared" si="0"/>
        <v>1</v>
      </c>
      <c r="U11" s="19">
        <f t="shared" si="1"/>
        <v>88.67</v>
      </c>
      <c r="W11" s="19">
        <f t="shared" si="2"/>
        <v>0</v>
      </c>
      <c r="X11" s="48" t="e">
        <f t="shared" si="3"/>
        <v>#VALUE!</v>
      </c>
      <c r="Y11" s="19">
        <f t="shared" si="4"/>
        <v>100</v>
      </c>
      <c r="Z11" s="19">
        <f t="shared" si="5"/>
        <v>100</v>
      </c>
      <c r="AA11" s="44">
        <f t="shared" si="6"/>
        <v>76.000000000000014</v>
      </c>
      <c r="AB11" s="44" t="e">
        <f t="shared" si="7"/>
        <v>#VALUE!</v>
      </c>
      <c r="AC11" s="19">
        <f t="shared" si="8"/>
        <v>76.000000000000014</v>
      </c>
      <c r="AD11" s="19">
        <f t="shared" si="9"/>
        <v>99.999999999999986</v>
      </c>
      <c r="AE11" t="e">
        <f t="shared" si="10"/>
        <v>#VALUE!</v>
      </c>
      <c r="AF11" t="e">
        <f t="shared" si="11"/>
        <v>#VALUE!</v>
      </c>
      <c r="AG11">
        <f t="shared" si="12"/>
        <v>276</v>
      </c>
      <c r="AH11"/>
      <c r="AK11" s="44">
        <f t="shared" si="13"/>
        <v>0</v>
      </c>
      <c r="AL11" s="45" t="e">
        <f t="shared" si="14"/>
        <v>#VALUE!</v>
      </c>
      <c r="AM11" s="44" t="e">
        <f t="shared" si="15"/>
        <v>#VALUE!</v>
      </c>
      <c r="AN11" s="46">
        <f t="shared" si="16"/>
        <v>276</v>
      </c>
      <c r="AO11" s="19">
        <f t="shared" si="17"/>
        <v>276</v>
      </c>
    </row>
    <row r="12" spans="1:41" s="19" customFormat="1" ht="25.5" customHeight="1" thickTop="1" thickBot="1">
      <c r="A12" s="33">
        <v>5</v>
      </c>
      <c r="B12" s="26" t="s">
        <v>103</v>
      </c>
      <c r="C12" s="33">
        <v>30</v>
      </c>
      <c r="D12" s="124">
        <v>30</v>
      </c>
      <c r="E12" s="126" t="s">
        <v>97</v>
      </c>
      <c r="F12" s="33">
        <v>100</v>
      </c>
      <c r="G12" s="125">
        <v>12</v>
      </c>
      <c r="H12" s="126" t="s">
        <v>39</v>
      </c>
      <c r="I12" s="30" t="s">
        <v>23</v>
      </c>
      <c r="J12" s="33">
        <v>30</v>
      </c>
      <c r="K12" s="124">
        <v>30</v>
      </c>
      <c r="L12" s="126" t="s">
        <v>96</v>
      </c>
      <c r="M12" s="123">
        <v>100</v>
      </c>
      <c r="N12" s="125">
        <v>12</v>
      </c>
      <c r="O12" s="126" t="s">
        <v>39</v>
      </c>
      <c r="P12" s="31" t="s">
        <v>23</v>
      </c>
      <c r="Q12" s="122">
        <v>276</v>
      </c>
      <c r="R12" s="32">
        <v>92</v>
      </c>
      <c r="T12" s="19">
        <f t="shared" si="0"/>
        <v>1</v>
      </c>
      <c r="U12" s="19">
        <f t="shared" si="1"/>
        <v>92</v>
      </c>
      <c r="W12" s="19">
        <f t="shared" si="2"/>
        <v>0</v>
      </c>
      <c r="X12" s="48" t="e">
        <f t="shared" si="3"/>
        <v>#VALUE!</v>
      </c>
      <c r="Y12" s="19">
        <f t="shared" si="4"/>
        <v>100</v>
      </c>
      <c r="Z12" s="19">
        <f t="shared" si="5"/>
        <v>100</v>
      </c>
      <c r="AA12" s="44">
        <f t="shared" si="6"/>
        <v>76.000000000000014</v>
      </c>
      <c r="AB12" s="44" t="e">
        <f t="shared" si="7"/>
        <v>#VALUE!</v>
      </c>
      <c r="AC12" s="19">
        <f t="shared" si="8"/>
        <v>76.000000000000014</v>
      </c>
      <c r="AD12" s="19">
        <f t="shared" si="9"/>
        <v>99.999999999999986</v>
      </c>
      <c r="AE12" t="e">
        <f t="shared" si="10"/>
        <v>#VALUE!</v>
      </c>
      <c r="AF12" t="e">
        <f t="shared" si="11"/>
        <v>#VALUE!</v>
      </c>
      <c r="AG12">
        <f t="shared" si="12"/>
        <v>276</v>
      </c>
      <c r="AH12"/>
      <c r="AK12" s="44">
        <f t="shared" si="13"/>
        <v>0</v>
      </c>
      <c r="AL12" s="45" t="e">
        <f t="shared" si="14"/>
        <v>#VALUE!</v>
      </c>
      <c r="AM12" s="44" t="e">
        <f t="shared" si="15"/>
        <v>#VALUE!</v>
      </c>
      <c r="AN12" s="46">
        <f t="shared" si="16"/>
        <v>276</v>
      </c>
      <c r="AO12" s="19">
        <f t="shared" si="17"/>
        <v>276</v>
      </c>
    </row>
    <row r="13" spans="1:41" s="19" customFormat="1" ht="25.5" customHeight="1" thickTop="1" thickBot="1">
      <c r="A13" s="33">
        <v>6</v>
      </c>
      <c r="B13" s="26" t="s">
        <v>113</v>
      </c>
      <c r="C13" s="33">
        <v>2</v>
      </c>
      <c r="D13" s="124">
        <v>2</v>
      </c>
      <c r="E13" s="126" t="s">
        <v>114</v>
      </c>
      <c r="F13" s="33">
        <v>100</v>
      </c>
      <c r="G13" s="125">
        <v>12</v>
      </c>
      <c r="H13" s="126" t="s">
        <v>39</v>
      </c>
      <c r="I13" s="30" t="s">
        <v>23</v>
      </c>
      <c r="J13" s="33">
        <v>2</v>
      </c>
      <c r="K13" s="124">
        <v>2</v>
      </c>
      <c r="L13" s="126" t="s">
        <v>114</v>
      </c>
      <c r="M13" s="123">
        <v>100</v>
      </c>
      <c r="N13" s="125">
        <v>12</v>
      </c>
      <c r="O13" s="126" t="s">
        <v>39</v>
      </c>
      <c r="P13" s="31" t="s">
        <v>23</v>
      </c>
      <c r="Q13" s="122">
        <v>276</v>
      </c>
      <c r="R13" s="32">
        <v>92</v>
      </c>
      <c r="T13" s="19">
        <f t="shared" si="0"/>
        <v>1</v>
      </c>
      <c r="X13" s="48"/>
      <c r="Y13" s="19">
        <f t="shared" si="4"/>
        <v>100</v>
      </c>
      <c r="AA13" s="44"/>
      <c r="AB13" s="44"/>
      <c r="AE13"/>
      <c r="AF13"/>
      <c r="AG13"/>
      <c r="AH13"/>
      <c r="AK13" s="44"/>
      <c r="AL13" s="45"/>
      <c r="AM13" s="44"/>
      <c r="AN13" s="46"/>
    </row>
    <row r="14" spans="1:41" s="19" customFormat="1" ht="24.75" customHeight="1" thickTop="1" thickBot="1">
      <c r="A14" s="33">
        <v>7</v>
      </c>
      <c r="B14" s="26" t="s">
        <v>89</v>
      </c>
      <c r="C14" s="33">
        <v>7</v>
      </c>
      <c r="D14" s="124">
        <v>7</v>
      </c>
      <c r="E14" s="126" t="s">
        <v>100</v>
      </c>
      <c r="F14" s="33">
        <v>100</v>
      </c>
      <c r="G14" s="125">
        <v>12</v>
      </c>
      <c r="H14" s="126" t="s">
        <v>39</v>
      </c>
      <c r="I14" s="30" t="s">
        <v>23</v>
      </c>
      <c r="J14" s="33">
        <v>7</v>
      </c>
      <c r="K14" s="124">
        <v>7</v>
      </c>
      <c r="L14" s="126" t="s">
        <v>100</v>
      </c>
      <c r="M14" s="123">
        <v>100</v>
      </c>
      <c r="N14" s="125">
        <v>12</v>
      </c>
      <c r="O14" s="126" t="s">
        <v>39</v>
      </c>
      <c r="P14" s="31" t="s">
        <v>23</v>
      </c>
      <c r="Q14" s="122">
        <v>266</v>
      </c>
      <c r="R14" s="32">
        <v>88.67</v>
      </c>
      <c r="T14" s="19">
        <f t="shared" si="0"/>
        <v>1</v>
      </c>
      <c r="U14" s="19">
        <f t="shared" si="1"/>
        <v>88.67</v>
      </c>
      <c r="W14" s="19">
        <f t="shared" si="2"/>
        <v>0</v>
      </c>
      <c r="X14" s="48" t="e">
        <f t="shared" si="3"/>
        <v>#VALUE!</v>
      </c>
      <c r="Y14" s="19">
        <f t="shared" si="4"/>
        <v>100</v>
      </c>
      <c r="Z14" s="19">
        <f t="shared" si="5"/>
        <v>100</v>
      </c>
      <c r="AA14" s="44">
        <f t="shared" si="6"/>
        <v>76.000000000000014</v>
      </c>
      <c r="AB14" s="44" t="e">
        <f t="shared" si="7"/>
        <v>#VALUE!</v>
      </c>
      <c r="AC14" s="19">
        <f t="shared" si="8"/>
        <v>76.000000000000014</v>
      </c>
      <c r="AD14" s="19">
        <f t="shared" si="9"/>
        <v>99.999999999999986</v>
      </c>
      <c r="AE14" t="e">
        <f t="shared" si="10"/>
        <v>#VALUE!</v>
      </c>
      <c r="AF14" t="e">
        <f t="shared" si="11"/>
        <v>#VALUE!</v>
      </c>
      <c r="AG14">
        <f t="shared" si="12"/>
        <v>276</v>
      </c>
      <c r="AH14"/>
      <c r="AK14" s="44">
        <f t="shared" si="13"/>
        <v>0</v>
      </c>
      <c r="AL14" s="45" t="e">
        <f t="shared" si="14"/>
        <v>#VALUE!</v>
      </c>
      <c r="AM14" s="44" t="e">
        <f t="shared" si="15"/>
        <v>#VALUE!</v>
      </c>
      <c r="AN14" s="46">
        <f t="shared" si="16"/>
        <v>276</v>
      </c>
      <c r="AO14" s="19">
        <f t="shared" si="17"/>
        <v>276</v>
      </c>
    </row>
    <row r="15" spans="1:41" ht="26.25" customHeight="1" thickTop="1" thickBot="1">
      <c r="A15" s="6"/>
      <c r="B15" s="10" t="s">
        <v>38</v>
      </c>
      <c r="C15" s="17"/>
      <c r="D15" s="216"/>
      <c r="E15" s="217"/>
      <c r="F15" s="217"/>
      <c r="G15" s="217"/>
      <c r="H15" s="217"/>
      <c r="I15" s="218"/>
      <c r="J15" s="7"/>
      <c r="K15" s="209"/>
      <c r="L15" s="210"/>
      <c r="M15" s="210"/>
      <c r="N15" s="210"/>
      <c r="O15" s="210"/>
      <c r="P15" s="211"/>
      <c r="Q15" s="8"/>
      <c r="R15" s="9"/>
    </row>
    <row r="16" spans="1:41" ht="15.75" customHeight="1" thickTop="1" thickBot="1">
      <c r="A16" s="34">
        <v>1</v>
      </c>
      <c r="B16" s="35"/>
      <c r="C16" s="35"/>
      <c r="D16" s="193"/>
      <c r="E16" s="193"/>
      <c r="F16" s="193"/>
      <c r="G16" s="193"/>
      <c r="H16" s="193"/>
      <c r="I16" s="193"/>
      <c r="J16" s="36"/>
      <c r="K16" s="192"/>
      <c r="L16" s="192"/>
      <c r="M16" s="192"/>
      <c r="N16" s="192"/>
      <c r="O16" s="192"/>
      <c r="P16" s="192"/>
      <c r="Q16" s="34"/>
      <c r="R16" s="190"/>
      <c r="Z16" s="47" t="s">
        <v>32</v>
      </c>
      <c r="AJ16" s="47" t="s">
        <v>28</v>
      </c>
      <c r="AL16" s="46"/>
    </row>
    <row r="17" spans="1:38" ht="15.75" customHeight="1" thickTop="1" thickBot="1">
      <c r="A17" s="34"/>
      <c r="B17" s="35"/>
      <c r="C17" s="35"/>
      <c r="D17" s="193"/>
      <c r="E17" s="193"/>
      <c r="F17" s="193"/>
      <c r="G17" s="193"/>
      <c r="H17" s="193"/>
      <c r="I17" s="193"/>
      <c r="J17" s="36"/>
      <c r="K17" s="192"/>
      <c r="L17" s="192"/>
      <c r="M17" s="192"/>
      <c r="N17" s="192"/>
      <c r="O17" s="192"/>
      <c r="P17" s="192"/>
      <c r="Q17" s="34"/>
      <c r="R17" s="200"/>
      <c r="Z17" t="s">
        <v>33</v>
      </c>
      <c r="AJ17" t="s">
        <v>29</v>
      </c>
      <c r="AL17" s="46"/>
    </row>
    <row r="18" spans="1:38" ht="15.75" customHeight="1" thickTop="1" thickBot="1">
      <c r="A18" s="34">
        <v>2</v>
      </c>
      <c r="B18" s="35"/>
      <c r="C18" s="35"/>
      <c r="D18" s="193"/>
      <c r="E18" s="193"/>
      <c r="F18" s="193"/>
      <c r="G18" s="193"/>
      <c r="H18" s="193"/>
      <c r="I18" s="193"/>
      <c r="J18" s="36"/>
      <c r="K18" s="192"/>
      <c r="L18" s="192"/>
      <c r="M18" s="192"/>
      <c r="N18" s="192"/>
      <c r="O18" s="192"/>
      <c r="P18" s="192"/>
      <c r="Q18" s="34"/>
      <c r="R18" s="190"/>
      <c r="AL18" s="46"/>
    </row>
    <row r="19" spans="1:38" ht="15.75" customHeight="1" thickTop="1" thickBot="1">
      <c r="A19" s="34"/>
      <c r="B19" s="35"/>
      <c r="C19" s="35"/>
      <c r="D19" s="193"/>
      <c r="E19" s="193"/>
      <c r="F19" s="193"/>
      <c r="G19" s="193"/>
      <c r="H19" s="193"/>
      <c r="I19" s="193"/>
      <c r="J19" s="36"/>
      <c r="K19" s="192"/>
      <c r="L19" s="192"/>
      <c r="M19" s="192"/>
      <c r="N19" s="192"/>
      <c r="O19" s="192"/>
      <c r="P19" s="192"/>
      <c r="Q19" s="34"/>
      <c r="R19" s="191"/>
      <c r="X19">
        <f>SUM(Y11:AA11)</f>
        <v>276</v>
      </c>
    </row>
    <row r="20" spans="1:38" ht="15.75" customHeight="1" thickTop="1" thickBot="1">
      <c r="A20" s="37"/>
      <c r="B20" s="38"/>
      <c r="C20" s="38"/>
      <c r="D20" s="39"/>
      <c r="E20" s="39"/>
      <c r="F20" s="39"/>
      <c r="G20" s="39"/>
      <c r="H20" s="39"/>
      <c r="I20" s="39"/>
      <c r="J20" s="40"/>
      <c r="K20" s="41"/>
      <c r="L20" s="41"/>
      <c r="M20" s="41"/>
      <c r="N20" s="41"/>
      <c r="O20" s="41"/>
      <c r="P20" s="41"/>
      <c r="Q20" s="42"/>
      <c r="R20" s="43"/>
    </row>
    <row r="21" spans="1:38" ht="13.5" customHeight="1" thickTop="1">
      <c r="A21" s="194" t="s">
        <v>15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6"/>
      <c r="R21" s="20">
        <f>(SUM(U8:U14)/T21)+R16+R18</f>
        <v>77.905714285714296</v>
      </c>
      <c r="T21">
        <f>SUM(T8:T16)</f>
        <v>7</v>
      </c>
    </row>
    <row r="22" spans="1:38" ht="13.5" customHeight="1" thickBot="1">
      <c r="A22" s="197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9"/>
      <c r="R22" s="23" t="str">
        <f>IF(R21&lt;=50,"(Buruk)",IF(R21&lt;=60,"(Kurang)",IF(R21&lt;=75,"(Cukup)",IF(R21&lt;=90.99,"(Baik)","(Sangat Baik)"))))</f>
        <v>(Baik)</v>
      </c>
    </row>
    <row r="23" spans="1:38" ht="7.5" customHeight="1" thickTop="1"/>
    <row r="24" spans="1:38">
      <c r="M24" s="141" t="s">
        <v>116</v>
      </c>
      <c r="N24" s="139"/>
      <c r="O24" s="139"/>
      <c r="P24" s="139"/>
      <c r="Q24" s="139"/>
      <c r="R24" s="139"/>
    </row>
    <row r="25" spans="1:38">
      <c r="M25" s="141" t="s">
        <v>20</v>
      </c>
      <c r="N25" s="141"/>
      <c r="O25" s="141"/>
      <c r="P25" s="141"/>
      <c r="Q25" s="141"/>
      <c r="R25" s="141"/>
    </row>
    <row r="26" spans="1:38" ht="13.5" customHeight="1"/>
    <row r="27" spans="1:38" ht="5.25" customHeight="1"/>
    <row r="28" spans="1:38">
      <c r="M28" s="138" t="str">
        <f>SKP!A23</f>
        <v xml:space="preserve"> </v>
      </c>
      <c r="N28" s="138"/>
      <c r="O28" s="138"/>
      <c r="P28" s="138"/>
      <c r="Q28" s="138"/>
      <c r="R28" s="138"/>
    </row>
    <row r="29" spans="1:38">
      <c r="M29" s="139" t="str">
        <f>SKP!A24</f>
        <v xml:space="preserve"> </v>
      </c>
      <c r="N29" s="139"/>
      <c r="O29" s="139"/>
      <c r="P29" s="139"/>
      <c r="Q29" s="139"/>
      <c r="R29" s="139"/>
    </row>
  </sheetData>
  <mergeCells count="36">
    <mergeCell ref="M29:R29"/>
    <mergeCell ref="K15:P15"/>
    <mergeCell ref="G6:H6"/>
    <mergeCell ref="K7:L7"/>
    <mergeCell ref="D16:I16"/>
    <mergeCell ref="K16:P16"/>
    <mergeCell ref="N7:O7"/>
    <mergeCell ref="N6:O6"/>
    <mergeCell ref="Q5:Q6"/>
    <mergeCell ref="D15:I15"/>
    <mergeCell ref="D5:I5"/>
    <mergeCell ref="D7:E7"/>
    <mergeCell ref="D19:I19"/>
    <mergeCell ref="G7:H7"/>
    <mergeCell ref="K19:P19"/>
    <mergeCell ref="K17:P17"/>
    <mergeCell ref="K6:L6"/>
    <mergeCell ref="D6:E6"/>
    <mergeCell ref="A1:R1"/>
    <mergeCell ref="A2:R2"/>
    <mergeCell ref="A3:Q3"/>
    <mergeCell ref="R5:R6"/>
    <mergeCell ref="K5:P5"/>
    <mergeCell ref="A5:A6"/>
    <mergeCell ref="B5:B6"/>
    <mergeCell ref="C5:C6"/>
    <mergeCell ref="J5:J6"/>
    <mergeCell ref="R18:R19"/>
    <mergeCell ref="K18:P18"/>
    <mergeCell ref="D17:I17"/>
    <mergeCell ref="D18:I18"/>
    <mergeCell ref="M28:R28"/>
    <mergeCell ref="M24:R24"/>
    <mergeCell ref="M25:R25"/>
    <mergeCell ref="A21:Q22"/>
    <mergeCell ref="R16:R17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5"/>
  <sheetViews>
    <sheetView topLeftCell="A40" workbookViewId="0">
      <selection sqref="A1:S53"/>
    </sheetView>
  </sheetViews>
  <sheetFormatPr defaultRowHeight="12.75"/>
  <cols>
    <col min="1" max="1" width="6.7109375" customWidth="1"/>
    <col min="2" max="2" width="14.140625" customWidth="1"/>
    <col min="3" max="3" width="11" customWidth="1"/>
    <col min="4" max="4" width="10.85546875" customWidth="1"/>
    <col min="6" max="6" width="9.140625" customWidth="1"/>
    <col min="7" max="7" width="6.5703125" customWidth="1"/>
    <col min="8" max="8" width="11.140625" customWidth="1"/>
    <col min="9" max="9" width="5.85546875" customWidth="1"/>
    <col min="10" max="10" width="3.5703125" customWidth="1"/>
    <col min="11" max="11" width="9.140625" customWidth="1"/>
    <col min="17" max="17" width="5.85546875" customWidth="1"/>
  </cols>
  <sheetData>
    <row r="1" spans="1:19" ht="16.5" thickBot="1">
      <c r="A1" s="275" t="s">
        <v>40</v>
      </c>
      <c r="B1" s="278" t="s">
        <v>41</v>
      </c>
      <c r="C1" s="279"/>
      <c r="D1" s="279"/>
      <c r="E1" s="279"/>
      <c r="F1" s="279"/>
      <c r="G1" s="280"/>
      <c r="H1" s="53" t="s">
        <v>42</v>
      </c>
      <c r="J1" s="283" t="s">
        <v>43</v>
      </c>
      <c r="K1" s="284"/>
      <c r="L1" s="284"/>
      <c r="M1" s="284"/>
      <c r="N1" s="284"/>
      <c r="O1" s="284"/>
      <c r="P1" s="284"/>
      <c r="Q1" s="284"/>
      <c r="R1" s="284"/>
      <c r="S1" s="285"/>
    </row>
    <row r="2" spans="1:19" ht="30" customHeight="1" thickBot="1">
      <c r="A2" s="276"/>
      <c r="B2" s="286" t="s">
        <v>44</v>
      </c>
      <c r="C2" s="287"/>
      <c r="D2" s="54"/>
      <c r="E2" s="54">
        <f>PENGUKURAN!R21</f>
        <v>77.905714285714296</v>
      </c>
      <c r="F2" s="112" t="s">
        <v>45</v>
      </c>
      <c r="G2" s="113">
        <v>0.6</v>
      </c>
      <c r="H2" s="114">
        <f>E2*G2</f>
        <v>46.743428571428574</v>
      </c>
      <c r="J2" s="258" t="s">
        <v>46</v>
      </c>
      <c r="K2" s="259"/>
      <c r="L2" s="259"/>
      <c r="M2" s="259"/>
      <c r="N2" s="259"/>
      <c r="O2" s="259"/>
      <c r="P2" s="259"/>
      <c r="Q2" s="259"/>
      <c r="R2" s="259"/>
      <c r="S2" s="260"/>
    </row>
    <row r="3" spans="1:19" ht="30" customHeight="1" thickBot="1">
      <c r="A3" s="276"/>
      <c r="B3" s="288" t="s">
        <v>47</v>
      </c>
      <c r="C3" s="269" t="s">
        <v>48</v>
      </c>
      <c r="D3" s="270"/>
      <c r="E3" s="58">
        <v>90</v>
      </c>
      <c r="F3" s="271" t="str">
        <f>IF(E3&lt;=50,"(Buruk)",IF(E3&lt;=60,"(Sedang)",IF(E3&lt;=75,"(Cukup)",IF(E3&lt;=90.99,"(Baik)","(Sangat Baik)"))))</f>
        <v>(Baik)</v>
      </c>
      <c r="G3" s="272"/>
      <c r="H3" s="115"/>
      <c r="J3" s="55"/>
      <c r="K3" s="56"/>
      <c r="L3" s="56"/>
      <c r="M3" s="56"/>
      <c r="N3" s="56"/>
      <c r="O3" s="56"/>
      <c r="P3" s="56"/>
      <c r="Q3" s="56"/>
      <c r="R3" s="56"/>
      <c r="S3" s="57"/>
    </row>
    <row r="4" spans="1:19" ht="30" customHeight="1" thickBot="1">
      <c r="A4" s="276"/>
      <c r="B4" s="289"/>
      <c r="C4" s="269" t="s">
        <v>49</v>
      </c>
      <c r="D4" s="270"/>
      <c r="E4" s="58">
        <v>91</v>
      </c>
      <c r="F4" s="271" t="str">
        <f>IF(E4&lt;=50,"(Buruk)",IF(E4&lt;=60,"(Sedang)",IF(E4&lt;=75,"(Cukup)",IF(E4&lt;=90.99,"(Baik)","(Sangat Baik)"))))</f>
        <v>(Sangat Baik)</v>
      </c>
      <c r="G4" s="272"/>
      <c r="H4" s="115"/>
      <c r="J4" s="55"/>
      <c r="K4" s="56"/>
      <c r="L4" s="56"/>
      <c r="M4" s="56"/>
      <c r="N4" s="56"/>
      <c r="O4" s="56"/>
      <c r="P4" s="56"/>
      <c r="Q4" s="56"/>
      <c r="R4" s="56"/>
      <c r="S4" s="57"/>
    </row>
    <row r="5" spans="1:19" ht="30" customHeight="1" thickBot="1">
      <c r="A5" s="276"/>
      <c r="B5" s="289"/>
      <c r="C5" s="269" t="s">
        <v>50</v>
      </c>
      <c r="D5" s="270"/>
      <c r="E5" s="58">
        <v>90</v>
      </c>
      <c r="F5" s="271" t="str">
        <f>IF(E5&lt;=50,"(Buruk)",IF(E5&lt;=60,"(Sedang)",IF(E5&lt;=75,"(Cukup)",IF(E5&lt;=90.99,"(Baik)","(Sangat Baik)"))))</f>
        <v>(Baik)</v>
      </c>
      <c r="G5" s="272"/>
      <c r="H5" s="115"/>
      <c r="J5" s="55"/>
      <c r="K5" s="56"/>
      <c r="L5" s="56"/>
      <c r="M5" s="56"/>
      <c r="N5" s="56"/>
      <c r="O5" s="56"/>
      <c r="P5" s="56"/>
      <c r="Q5" s="56"/>
      <c r="R5" s="56"/>
      <c r="S5" s="57"/>
    </row>
    <row r="6" spans="1:19" ht="30" customHeight="1" thickBot="1">
      <c r="A6" s="276"/>
      <c r="B6" s="289"/>
      <c r="C6" s="269" t="s">
        <v>51</v>
      </c>
      <c r="D6" s="270"/>
      <c r="E6" s="58">
        <v>91</v>
      </c>
      <c r="F6" s="271" t="str">
        <f>IF(E6&lt;=50,"(Buruk)",IF(E6&lt;=60,"(Sedang)",IF(E6&lt;=75,"(Cukup)",IF(E6&lt;=90.99,"(Baik)","(Sangat Baik)"))))</f>
        <v>(Sangat Baik)</v>
      </c>
      <c r="G6" s="272"/>
      <c r="H6" s="115"/>
      <c r="J6" s="55"/>
      <c r="K6" s="56"/>
      <c r="L6" s="56"/>
      <c r="M6" s="56"/>
      <c r="N6" s="56"/>
      <c r="O6" s="56"/>
      <c r="P6" s="56"/>
      <c r="Q6" s="56"/>
      <c r="R6" s="56"/>
      <c r="S6" s="57"/>
    </row>
    <row r="7" spans="1:19" ht="30" customHeight="1" thickBot="1">
      <c r="A7" s="276"/>
      <c r="B7" s="289"/>
      <c r="C7" s="269" t="s">
        <v>52</v>
      </c>
      <c r="D7" s="270"/>
      <c r="E7" s="58">
        <v>91</v>
      </c>
      <c r="F7" s="271" t="str">
        <f>IF(E7&lt;=50,"(Buruk)",IF(E7&lt;=60,"(Sedang)",IF(E7&lt;=75,"(Cukup)",IF(E7&lt;=90.99,"(Baik)","(Sangat Baik)"))))</f>
        <v>(Sangat Baik)</v>
      </c>
      <c r="G7" s="272"/>
      <c r="H7" s="115"/>
      <c r="J7" s="55"/>
      <c r="K7" s="56"/>
      <c r="L7" s="56"/>
      <c r="M7" s="56"/>
      <c r="N7" s="56"/>
      <c r="O7" s="56"/>
      <c r="P7" s="56"/>
      <c r="Q7" s="56"/>
      <c r="R7" s="56"/>
      <c r="S7" s="57"/>
    </row>
    <row r="8" spans="1:19" ht="30" customHeight="1" thickBot="1">
      <c r="A8" s="276"/>
      <c r="B8" s="289"/>
      <c r="C8" s="269" t="s">
        <v>53</v>
      </c>
      <c r="D8" s="270"/>
      <c r="E8" s="118"/>
      <c r="F8" s="271"/>
      <c r="G8" s="272"/>
      <c r="H8" s="115"/>
      <c r="J8" s="55"/>
      <c r="K8" s="56"/>
      <c r="L8" s="56"/>
      <c r="M8" s="56"/>
      <c r="N8" s="56"/>
      <c r="O8" s="56"/>
      <c r="P8" s="56"/>
      <c r="Q8" s="56"/>
      <c r="R8" s="56"/>
      <c r="S8" s="57"/>
    </row>
    <row r="9" spans="1:19" ht="30" customHeight="1" thickBot="1">
      <c r="A9" s="276"/>
      <c r="B9" s="289"/>
      <c r="C9" s="269" t="s">
        <v>54</v>
      </c>
      <c r="D9" s="270"/>
      <c r="E9" s="58">
        <f>SUM(E3:E8)</f>
        <v>453</v>
      </c>
      <c r="F9" s="273"/>
      <c r="G9" s="274"/>
      <c r="H9" s="115"/>
      <c r="J9" s="291" t="s">
        <v>55</v>
      </c>
      <c r="K9" s="292"/>
      <c r="L9" s="292"/>
      <c r="M9" s="292"/>
      <c r="N9" s="292"/>
      <c r="O9" s="292"/>
      <c r="P9" s="292"/>
      <c r="Q9" s="292"/>
      <c r="R9" s="292"/>
      <c r="S9" s="293"/>
    </row>
    <row r="10" spans="1:19" ht="30" customHeight="1" thickBot="1">
      <c r="A10" s="276"/>
      <c r="B10" s="289"/>
      <c r="C10" s="269" t="s">
        <v>56</v>
      </c>
      <c r="D10" s="270"/>
      <c r="E10" s="59">
        <f>IF(E8="-",IF(E8="-",E9/5,E9/5),E9/5)</f>
        <v>90.6</v>
      </c>
      <c r="F10" s="271" t="str">
        <f>IF(E10&lt;=50,"(Buruk)",IF(E10&lt;=60,"(Sedang)",IF(E10&lt;=75,"(Cukup)",IF(E10&lt;=90.99,"(Baik)","(Sangat Baik)"))))</f>
        <v>(Baik)</v>
      </c>
      <c r="G10" s="272"/>
      <c r="H10" s="115"/>
      <c r="J10" s="283" t="s">
        <v>57</v>
      </c>
      <c r="K10" s="284"/>
      <c r="L10" s="284"/>
      <c r="M10" s="284"/>
      <c r="N10" s="284"/>
      <c r="O10" s="284"/>
      <c r="P10" s="284"/>
      <c r="Q10" s="284"/>
      <c r="R10" s="284"/>
      <c r="S10" s="285"/>
    </row>
    <row r="11" spans="1:19" ht="30" customHeight="1" thickBot="1">
      <c r="A11" s="277"/>
      <c r="B11" s="290"/>
      <c r="C11" s="281" t="s">
        <v>58</v>
      </c>
      <c r="D11" s="282"/>
      <c r="E11" s="60">
        <f>E10</f>
        <v>90.6</v>
      </c>
      <c r="F11" s="116" t="s">
        <v>45</v>
      </c>
      <c r="G11" s="117">
        <v>0.4</v>
      </c>
      <c r="H11" s="114">
        <f>E11*G11</f>
        <v>36.24</v>
      </c>
      <c r="J11" s="258" t="s">
        <v>59</v>
      </c>
      <c r="K11" s="259"/>
      <c r="L11" s="259"/>
      <c r="M11" s="259"/>
      <c r="N11" s="259"/>
      <c r="O11" s="259"/>
      <c r="P11" s="259"/>
      <c r="Q11" s="259"/>
      <c r="R11" s="259"/>
      <c r="S11" s="260"/>
    </row>
    <row r="12" spans="1:19" ht="30" customHeight="1" thickBot="1">
      <c r="A12" s="261"/>
      <c r="B12" s="262"/>
      <c r="C12" s="262"/>
      <c r="D12" s="262"/>
      <c r="E12" s="262"/>
      <c r="F12" s="262"/>
      <c r="G12" s="263"/>
      <c r="H12" s="61">
        <f>H11+H2</f>
        <v>82.983428571428576</v>
      </c>
      <c r="J12" s="55"/>
      <c r="K12" s="56"/>
      <c r="L12" s="56"/>
      <c r="M12" s="56"/>
      <c r="N12" s="56"/>
      <c r="O12" s="56"/>
      <c r="P12" s="56"/>
      <c r="Q12" s="56"/>
      <c r="R12" s="56"/>
      <c r="S12" s="57"/>
    </row>
    <row r="13" spans="1:19" ht="30" customHeight="1" thickBot="1">
      <c r="A13" s="264" t="s">
        <v>60</v>
      </c>
      <c r="B13" s="265"/>
      <c r="C13" s="265"/>
      <c r="D13" s="265"/>
      <c r="E13" s="265"/>
      <c r="F13" s="265"/>
      <c r="G13" s="265"/>
      <c r="H13" s="62" t="str">
        <f>IF(H12&lt;=50,"(Buruk)",IF(H12&lt;=60,"(Sedang)",IF(H12&lt;=75,"(Cukup)",IF(H12&lt;=90.99,"(Baik)","(Sangat Baik)"))))</f>
        <v>(Baik)</v>
      </c>
      <c r="I13" s="63"/>
      <c r="J13" s="55"/>
      <c r="K13" s="56"/>
      <c r="L13" s="56"/>
      <c r="M13" s="56"/>
      <c r="N13" s="56"/>
      <c r="O13" s="56"/>
      <c r="P13" s="56"/>
      <c r="Q13" s="56"/>
      <c r="R13" s="56"/>
      <c r="S13" s="57"/>
    </row>
    <row r="14" spans="1:19" ht="15.75">
      <c r="A14" s="266" t="s">
        <v>108</v>
      </c>
      <c r="B14" s="267"/>
      <c r="C14" s="267"/>
      <c r="D14" s="267"/>
      <c r="E14" s="267"/>
      <c r="F14" s="267"/>
      <c r="G14" s="267"/>
      <c r="H14" s="268"/>
      <c r="J14" s="55"/>
      <c r="K14" s="56"/>
      <c r="L14" s="56"/>
      <c r="M14" s="56"/>
      <c r="N14" s="56"/>
      <c r="O14" s="56"/>
      <c r="P14" s="56"/>
      <c r="Q14" s="56"/>
      <c r="R14" s="56"/>
      <c r="S14" s="57"/>
    </row>
    <row r="15" spans="1:19" ht="15.75">
      <c r="A15" s="255" t="s">
        <v>109</v>
      </c>
      <c r="B15" s="256"/>
      <c r="C15" s="256"/>
      <c r="D15" s="256"/>
      <c r="E15" s="256"/>
      <c r="F15" s="256"/>
      <c r="G15" s="256"/>
      <c r="H15" s="257"/>
      <c r="J15" s="55"/>
      <c r="K15" s="56"/>
      <c r="L15" s="56"/>
      <c r="M15" s="56"/>
      <c r="N15" s="56"/>
      <c r="O15" s="56"/>
      <c r="P15" s="56"/>
      <c r="Q15" s="56"/>
      <c r="R15" s="56"/>
      <c r="S15" s="57"/>
    </row>
    <row r="16" spans="1:19" ht="15.75">
      <c r="A16" s="255"/>
      <c r="B16" s="256"/>
      <c r="C16" s="256"/>
      <c r="D16" s="256"/>
      <c r="E16" s="256"/>
      <c r="F16" s="256"/>
      <c r="G16" s="256"/>
      <c r="H16" s="257"/>
      <c r="J16" s="64"/>
      <c r="K16" s="56"/>
      <c r="L16" s="56"/>
      <c r="M16" s="56"/>
      <c r="N16" s="56"/>
      <c r="O16" s="56"/>
      <c r="P16" s="56"/>
      <c r="Q16" s="56"/>
      <c r="R16" s="56"/>
      <c r="S16" s="57"/>
    </row>
    <row r="17" spans="1:19" ht="15.75">
      <c r="A17" s="255"/>
      <c r="B17" s="256"/>
      <c r="C17" s="256"/>
      <c r="D17" s="256"/>
      <c r="E17" s="256"/>
      <c r="F17" s="256"/>
      <c r="G17" s="256"/>
      <c r="H17" s="257"/>
      <c r="J17" s="65"/>
      <c r="K17" s="56"/>
      <c r="L17" s="56"/>
      <c r="M17" s="56"/>
      <c r="N17" s="56"/>
      <c r="O17" s="56"/>
      <c r="P17" s="56"/>
      <c r="Q17" s="56"/>
      <c r="R17" s="56"/>
      <c r="S17" s="57"/>
    </row>
    <row r="18" spans="1:19" ht="15.75">
      <c r="A18" s="255"/>
      <c r="B18" s="256"/>
      <c r="C18" s="256"/>
      <c r="D18" s="256"/>
      <c r="E18" s="256"/>
      <c r="F18" s="256"/>
      <c r="G18" s="256"/>
      <c r="H18" s="257"/>
      <c r="J18" s="64"/>
      <c r="K18" s="56"/>
      <c r="L18" s="56"/>
      <c r="M18" s="56"/>
      <c r="N18" s="56"/>
      <c r="O18" s="56"/>
      <c r="P18" s="56"/>
      <c r="Q18" s="56"/>
      <c r="R18" s="56"/>
      <c r="S18" s="57"/>
    </row>
    <row r="19" spans="1:19" ht="15.75">
      <c r="A19" s="255"/>
      <c r="B19" s="256"/>
      <c r="C19" s="256"/>
      <c r="D19" s="256"/>
      <c r="E19" s="256"/>
      <c r="F19" s="256"/>
      <c r="G19" s="256"/>
      <c r="H19" s="257"/>
      <c r="J19" s="66"/>
      <c r="K19" s="56"/>
      <c r="L19" s="56"/>
      <c r="M19" s="56"/>
      <c r="N19" s="56"/>
      <c r="O19" s="56"/>
      <c r="P19" s="56"/>
      <c r="Q19" s="56"/>
      <c r="R19" s="56"/>
      <c r="S19" s="57"/>
    </row>
    <row r="20" spans="1:19" ht="15.75">
      <c r="A20" s="255"/>
      <c r="B20" s="256"/>
      <c r="C20" s="256"/>
      <c r="D20" s="256"/>
      <c r="E20" s="256"/>
      <c r="F20" s="256"/>
      <c r="G20" s="256"/>
      <c r="H20" s="257"/>
      <c r="J20" s="66"/>
      <c r="K20" s="56"/>
      <c r="L20" s="56"/>
      <c r="M20" s="56"/>
      <c r="N20" s="56"/>
      <c r="O20" s="56"/>
      <c r="P20" s="56"/>
      <c r="Q20" s="56"/>
      <c r="R20" s="56"/>
      <c r="S20" s="57"/>
    </row>
    <row r="21" spans="1:19" ht="15.75">
      <c r="A21" s="252" t="s">
        <v>55</v>
      </c>
      <c r="B21" s="253"/>
      <c r="C21" s="253"/>
      <c r="D21" s="253"/>
      <c r="E21" s="253"/>
      <c r="F21" s="253"/>
      <c r="G21" s="253"/>
      <c r="H21" s="254"/>
      <c r="I21" s="67"/>
      <c r="J21" s="245" t="s">
        <v>55</v>
      </c>
      <c r="K21" s="246"/>
      <c r="L21" s="246"/>
      <c r="M21" s="246"/>
      <c r="N21" s="246"/>
      <c r="O21" s="246"/>
      <c r="P21" s="246"/>
      <c r="Q21" s="246"/>
      <c r="R21" s="246"/>
      <c r="S21" s="247"/>
    </row>
    <row r="22" spans="1:19" ht="16.5" thickBot="1">
      <c r="A22" s="248"/>
      <c r="B22" s="249"/>
      <c r="C22" s="249"/>
      <c r="D22" s="249"/>
      <c r="E22" s="249"/>
      <c r="F22" s="249"/>
      <c r="G22" s="249"/>
      <c r="H22" s="250"/>
      <c r="J22" s="68"/>
      <c r="K22" s="69"/>
      <c r="L22" s="69"/>
      <c r="M22" s="69"/>
      <c r="N22" s="69"/>
      <c r="O22" s="69"/>
      <c r="P22" s="69"/>
      <c r="Q22" s="69"/>
      <c r="R22" s="69"/>
      <c r="S22" s="70"/>
    </row>
    <row r="23" spans="1:19" ht="15.75">
      <c r="A23" s="71"/>
      <c r="B23" s="71"/>
      <c r="C23" s="71"/>
      <c r="D23" s="71"/>
      <c r="E23" s="71"/>
      <c r="F23" s="71"/>
      <c r="G23" s="71"/>
      <c r="H23" s="71"/>
      <c r="J23" s="72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5.75">
      <c r="A24" s="71"/>
      <c r="B24" s="71"/>
      <c r="C24" s="71"/>
      <c r="D24" s="71"/>
      <c r="E24" s="71"/>
      <c r="F24" s="71"/>
      <c r="G24" s="71"/>
      <c r="H24" s="71"/>
      <c r="J24" s="72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15.75">
      <c r="A25" s="71"/>
      <c r="B25" s="71"/>
      <c r="C25" s="71"/>
      <c r="D25" s="71"/>
      <c r="E25" s="71"/>
      <c r="F25" s="71"/>
      <c r="G25" s="71"/>
      <c r="H25" s="71"/>
      <c r="J25" s="72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16.5" thickBot="1">
      <c r="A26" s="107"/>
      <c r="B26" s="107"/>
      <c r="C26" s="107"/>
      <c r="D26" s="107"/>
      <c r="E26" s="107"/>
      <c r="F26" s="107"/>
      <c r="G26" s="107"/>
      <c r="H26" s="107"/>
      <c r="J26" s="72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5.75">
      <c r="A27" s="93" t="s">
        <v>61</v>
      </c>
      <c r="B27" s="92" t="s">
        <v>62</v>
      </c>
      <c r="C27" s="74"/>
      <c r="D27" s="74"/>
      <c r="E27" s="74"/>
      <c r="F27" s="74"/>
      <c r="G27" s="74"/>
      <c r="H27" s="75"/>
      <c r="J27" s="72"/>
      <c r="K27" s="56"/>
    </row>
    <row r="28" spans="1:19" ht="14.25" customHeight="1">
      <c r="A28" s="64"/>
      <c r="B28" s="56"/>
      <c r="C28" s="56"/>
      <c r="D28" s="56"/>
      <c r="E28" s="56"/>
      <c r="F28" s="56"/>
      <c r="G28" s="56"/>
      <c r="H28" s="57"/>
      <c r="J28" s="72"/>
      <c r="K28" s="56"/>
    </row>
    <row r="29" spans="1:19" ht="15">
      <c r="A29" s="64"/>
      <c r="B29" s="56"/>
      <c r="C29" s="56"/>
      <c r="D29" s="56"/>
      <c r="E29" s="56"/>
      <c r="F29" s="56"/>
      <c r="G29" s="56"/>
      <c r="H29" s="57"/>
      <c r="J29" s="72"/>
      <c r="K29" s="56"/>
    </row>
    <row r="30" spans="1:19" ht="15">
      <c r="A30" s="64"/>
      <c r="B30" s="56"/>
      <c r="C30" s="56"/>
      <c r="D30" s="56"/>
      <c r="E30" s="56"/>
      <c r="F30" s="56"/>
      <c r="G30" s="56"/>
      <c r="H30" s="57"/>
      <c r="J30" s="72"/>
      <c r="K30" s="56"/>
    </row>
    <row r="31" spans="1:19" ht="18.75">
      <c r="A31" s="64"/>
      <c r="B31" s="56"/>
      <c r="C31" s="56"/>
      <c r="D31" s="56"/>
      <c r="E31" s="56"/>
      <c r="F31" s="56"/>
      <c r="G31" s="56"/>
      <c r="H31" s="57"/>
      <c r="J31" s="251" t="s">
        <v>63</v>
      </c>
      <c r="K31" s="251"/>
      <c r="L31" s="251"/>
      <c r="M31" s="251"/>
      <c r="N31" s="251"/>
      <c r="O31" s="251"/>
      <c r="P31" s="251"/>
      <c r="Q31" s="251"/>
      <c r="R31" s="251"/>
      <c r="S31" s="251"/>
    </row>
    <row r="32" spans="1:19" ht="18.75">
      <c r="A32" s="64"/>
      <c r="B32" s="56"/>
      <c r="C32" s="56"/>
      <c r="D32" s="56"/>
      <c r="E32" s="56"/>
      <c r="F32" s="56"/>
      <c r="G32" s="56"/>
      <c r="H32" s="57"/>
      <c r="J32" s="251" t="s">
        <v>91</v>
      </c>
      <c r="K32" s="251"/>
      <c r="L32" s="251"/>
      <c r="M32" s="251"/>
      <c r="N32" s="251"/>
      <c r="O32" s="251"/>
      <c r="P32" s="251"/>
      <c r="Q32" s="251"/>
      <c r="R32" s="251"/>
      <c r="S32" s="251"/>
    </row>
    <row r="33" spans="1:20">
      <c r="A33" s="64"/>
      <c r="B33" s="56"/>
      <c r="C33" s="56"/>
      <c r="D33" s="56"/>
      <c r="E33" s="56"/>
      <c r="F33" s="56"/>
      <c r="G33" s="56"/>
      <c r="H33" s="57"/>
      <c r="J33" s="108"/>
      <c r="K33" s="108"/>
      <c r="L33" s="109"/>
      <c r="M33" s="109"/>
      <c r="N33" s="109"/>
      <c r="O33" s="109"/>
      <c r="P33" s="109"/>
      <c r="Q33" s="109"/>
      <c r="R33" s="109"/>
      <c r="S33" s="109"/>
      <c r="T33" s="109"/>
    </row>
    <row r="34" spans="1:20" ht="15.75">
      <c r="A34" s="64"/>
      <c r="B34" s="56"/>
      <c r="C34" s="56"/>
      <c r="D34" s="56"/>
      <c r="E34" s="56"/>
      <c r="F34" s="56"/>
      <c r="G34" s="56"/>
      <c r="H34" s="57"/>
      <c r="J34" s="90" t="s">
        <v>92</v>
      </c>
      <c r="K34" s="110"/>
      <c r="L34" s="111"/>
      <c r="M34" s="109"/>
      <c r="N34" s="109"/>
      <c r="O34" s="78" t="s">
        <v>64</v>
      </c>
      <c r="P34" s="78"/>
      <c r="Q34" s="109"/>
      <c r="R34" s="109"/>
      <c r="S34" s="109"/>
      <c r="T34" s="109"/>
    </row>
    <row r="35" spans="1:20" ht="16.5" thickBot="1">
      <c r="A35" s="64"/>
      <c r="B35" s="56"/>
      <c r="C35" s="56"/>
      <c r="D35" s="56"/>
      <c r="E35" s="56"/>
      <c r="F35" s="56"/>
      <c r="G35" s="56"/>
      <c r="H35" s="57"/>
      <c r="J35" s="91" t="s">
        <v>93</v>
      </c>
      <c r="K35" s="111"/>
      <c r="L35" s="111"/>
      <c r="M35" s="109"/>
      <c r="N35" s="109"/>
      <c r="O35" s="78" t="s">
        <v>65</v>
      </c>
      <c r="P35" s="78" t="s">
        <v>117</v>
      </c>
      <c r="Q35" s="78"/>
      <c r="R35" s="109"/>
      <c r="S35" s="109"/>
      <c r="T35" s="109"/>
    </row>
    <row r="36" spans="1:20" ht="24.95" customHeight="1">
      <c r="A36" s="64"/>
      <c r="B36" s="56"/>
      <c r="C36" s="56"/>
      <c r="D36" s="56"/>
      <c r="E36" s="56"/>
      <c r="F36" s="56"/>
      <c r="G36" s="56"/>
      <c r="H36" s="57"/>
      <c r="J36" s="233" t="s">
        <v>66</v>
      </c>
      <c r="K36" s="236" t="s">
        <v>67</v>
      </c>
      <c r="L36" s="237"/>
      <c r="M36" s="237"/>
      <c r="N36" s="237"/>
      <c r="O36" s="237"/>
      <c r="P36" s="237"/>
      <c r="Q36" s="237"/>
      <c r="R36" s="237"/>
      <c r="S36" s="238"/>
      <c r="T36" s="109"/>
    </row>
    <row r="37" spans="1:20" ht="24.95" customHeight="1" thickBot="1">
      <c r="A37" s="80"/>
      <c r="B37" s="69"/>
      <c r="C37" s="69"/>
      <c r="D37" s="69"/>
      <c r="E37" s="69"/>
      <c r="F37" s="69"/>
      <c r="G37" s="69"/>
      <c r="H37" s="70"/>
      <c r="J37" s="234"/>
      <c r="K37" s="224" t="s">
        <v>68</v>
      </c>
      <c r="L37" s="225"/>
      <c r="M37" s="225"/>
      <c r="N37" s="226"/>
      <c r="O37" s="227" t="str">
        <f>SKP!H4</f>
        <v xml:space="preserve"> </v>
      </c>
      <c r="P37" s="228"/>
      <c r="Q37" s="228"/>
      <c r="R37" s="228"/>
      <c r="S37" s="229"/>
      <c r="T37" s="109"/>
    </row>
    <row r="38" spans="1:20" ht="24.95" customHeight="1">
      <c r="A38" s="73"/>
      <c r="B38" s="87"/>
      <c r="C38" s="87"/>
      <c r="D38" s="81" t="s">
        <v>118</v>
      </c>
      <c r="E38" s="87"/>
      <c r="F38" s="87"/>
      <c r="G38" s="87"/>
      <c r="H38" s="119"/>
      <c r="J38" s="234"/>
      <c r="K38" s="224" t="s">
        <v>94</v>
      </c>
      <c r="L38" s="225"/>
      <c r="M38" s="225"/>
      <c r="N38" s="226"/>
      <c r="O38" s="227" t="str">
        <f>SKP!H5</f>
        <v xml:space="preserve"> </v>
      </c>
      <c r="P38" s="228"/>
      <c r="Q38" s="228"/>
      <c r="R38" s="228"/>
      <c r="S38" s="229"/>
      <c r="T38" s="109"/>
    </row>
    <row r="39" spans="1:20" ht="24.95" customHeight="1">
      <c r="A39" s="64"/>
      <c r="B39" s="88"/>
      <c r="C39" s="88"/>
      <c r="D39" s="239" t="s">
        <v>70</v>
      </c>
      <c r="E39" s="239"/>
      <c r="F39" s="239"/>
      <c r="G39" s="239"/>
      <c r="H39" s="240"/>
      <c r="J39" s="234"/>
      <c r="K39" s="224" t="s">
        <v>71</v>
      </c>
      <c r="L39" s="225"/>
      <c r="M39" s="225"/>
      <c r="N39" s="226"/>
      <c r="O39" s="227" t="str">
        <f>SKP!H6</f>
        <v xml:space="preserve"> </v>
      </c>
      <c r="P39" s="228"/>
      <c r="Q39" s="228"/>
      <c r="R39" s="228"/>
      <c r="S39" s="229"/>
      <c r="T39" s="109"/>
    </row>
    <row r="40" spans="1:20" ht="24.95" customHeight="1">
      <c r="A40" s="64"/>
      <c r="B40" s="88"/>
      <c r="C40" s="88"/>
      <c r="D40" s="88"/>
      <c r="E40" s="88"/>
      <c r="F40" s="88"/>
      <c r="G40" s="88"/>
      <c r="H40" s="89"/>
      <c r="J40" s="234"/>
      <c r="K40" s="224" t="s">
        <v>72</v>
      </c>
      <c r="L40" s="225"/>
      <c r="M40" s="225"/>
      <c r="N40" s="226"/>
      <c r="O40" s="227" t="str">
        <f>SKP!H7</f>
        <v xml:space="preserve"> </v>
      </c>
      <c r="P40" s="228"/>
      <c r="Q40" s="228"/>
      <c r="R40" s="228"/>
      <c r="S40" s="229"/>
      <c r="T40" s="109"/>
    </row>
    <row r="41" spans="1:20" ht="24.95" customHeight="1" thickBot="1">
      <c r="A41" s="64"/>
      <c r="B41" s="88"/>
      <c r="C41" s="88"/>
      <c r="D41" s="241" t="str">
        <f>SKP!A23</f>
        <v xml:space="preserve"> </v>
      </c>
      <c r="E41" s="241"/>
      <c r="F41" s="241"/>
      <c r="G41" s="241"/>
      <c r="H41" s="242"/>
      <c r="J41" s="235"/>
      <c r="K41" s="230" t="s">
        <v>73</v>
      </c>
      <c r="L41" s="231"/>
      <c r="M41" s="231"/>
      <c r="N41" s="232"/>
      <c r="O41" s="219" t="str">
        <f>SKP!H8</f>
        <v>Univ. Muhammadiyah Yogyakarta</v>
      </c>
      <c r="P41" s="220"/>
      <c r="Q41" s="220"/>
      <c r="R41" s="220"/>
      <c r="S41" s="221"/>
      <c r="T41" s="109"/>
    </row>
    <row r="42" spans="1:20" ht="20.25" customHeight="1">
      <c r="A42" s="64"/>
      <c r="B42" s="88"/>
      <c r="C42" s="88"/>
      <c r="D42" s="222" t="str">
        <f>SKP!A24</f>
        <v xml:space="preserve"> </v>
      </c>
      <c r="E42" s="222"/>
      <c r="F42" s="222"/>
      <c r="G42" s="222"/>
      <c r="H42" s="223"/>
      <c r="J42" s="233" t="s">
        <v>74</v>
      </c>
      <c r="K42" s="236" t="s">
        <v>70</v>
      </c>
      <c r="L42" s="237"/>
      <c r="M42" s="237"/>
      <c r="N42" s="237"/>
      <c r="O42" s="237"/>
      <c r="P42" s="237"/>
      <c r="Q42" s="237"/>
      <c r="R42" s="237"/>
      <c r="S42" s="238"/>
      <c r="T42" s="109"/>
    </row>
    <row r="43" spans="1:20" ht="24.95" customHeight="1">
      <c r="A43" s="76" t="s">
        <v>75</v>
      </c>
      <c r="B43" s="77" t="s">
        <v>119</v>
      </c>
      <c r="C43" s="88"/>
      <c r="D43" s="82"/>
      <c r="E43" s="82"/>
      <c r="F43" s="82"/>
      <c r="G43" s="82"/>
      <c r="H43" s="83"/>
      <c r="J43" s="234"/>
      <c r="K43" s="224" t="s">
        <v>68</v>
      </c>
      <c r="L43" s="225"/>
      <c r="M43" s="225"/>
      <c r="N43" s="226"/>
      <c r="O43" s="227" t="str">
        <f>SKP!C4</f>
        <v xml:space="preserve"> </v>
      </c>
      <c r="P43" s="228"/>
      <c r="Q43" s="228"/>
      <c r="R43" s="228"/>
      <c r="S43" s="229"/>
      <c r="T43" s="109"/>
    </row>
    <row r="44" spans="1:20" ht="24.95" customHeight="1">
      <c r="A44" s="76"/>
      <c r="B44" s="121" t="s">
        <v>110</v>
      </c>
      <c r="C44" s="121"/>
      <c r="D44" s="121"/>
      <c r="E44" s="88"/>
      <c r="F44" s="88"/>
      <c r="G44" s="88"/>
      <c r="H44" s="89"/>
      <c r="J44" s="234"/>
      <c r="K44" s="224" t="s">
        <v>94</v>
      </c>
      <c r="L44" s="225"/>
      <c r="M44" s="225"/>
      <c r="N44" s="226"/>
      <c r="O44" s="227" t="str">
        <f>SKP!C5</f>
        <v xml:space="preserve"> </v>
      </c>
      <c r="P44" s="228"/>
      <c r="Q44" s="228"/>
      <c r="R44" s="228"/>
      <c r="S44" s="229"/>
      <c r="T44" s="109"/>
    </row>
    <row r="45" spans="1:20" ht="24.95" customHeight="1">
      <c r="A45" s="64"/>
      <c r="B45" s="84"/>
      <c r="C45" s="79"/>
      <c r="D45" s="79"/>
      <c r="E45" s="88"/>
      <c r="F45" s="88"/>
      <c r="G45" s="88"/>
      <c r="H45" s="89"/>
      <c r="J45" s="234"/>
      <c r="K45" s="224" t="s">
        <v>71</v>
      </c>
      <c r="L45" s="225"/>
      <c r="M45" s="225"/>
      <c r="N45" s="226"/>
      <c r="O45" s="227" t="str">
        <f>SKP!C6</f>
        <v xml:space="preserve"> </v>
      </c>
      <c r="P45" s="228"/>
      <c r="Q45" s="228"/>
      <c r="R45" s="228"/>
      <c r="S45" s="229"/>
      <c r="T45" s="109"/>
    </row>
    <row r="46" spans="1:20" ht="19.5" customHeight="1">
      <c r="A46" s="64"/>
      <c r="B46" s="243" t="str">
        <f>SKP!G23</f>
        <v xml:space="preserve"> </v>
      </c>
      <c r="C46" s="243"/>
      <c r="D46" s="243"/>
      <c r="E46" s="88"/>
      <c r="F46" s="88"/>
      <c r="G46" s="88"/>
      <c r="H46" s="89"/>
      <c r="J46" s="234"/>
      <c r="K46" s="224" t="s">
        <v>72</v>
      </c>
      <c r="L46" s="225"/>
      <c r="M46" s="225"/>
      <c r="N46" s="226"/>
      <c r="O46" s="227" t="str">
        <f>SKP!C7</f>
        <v xml:space="preserve"> </v>
      </c>
      <c r="P46" s="228"/>
      <c r="Q46" s="228"/>
      <c r="R46" s="228"/>
      <c r="S46" s="229"/>
      <c r="T46" s="109"/>
    </row>
    <row r="47" spans="1:20" ht="24.95" customHeight="1" thickBot="1">
      <c r="A47" s="64"/>
      <c r="B47" s="244" t="str">
        <f>SKP!G24</f>
        <v xml:space="preserve"> </v>
      </c>
      <c r="C47" s="244"/>
      <c r="D47" s="244"/>
      <c r="E47" s="88"/>
      <c r="F47" s="88"/>
      <c r="G47" s="88"/>
      <c r="H47" s="89"/>
      <c r="J47" s="235"/>
      <c r="K47" s="230" t="s">
        <v>73</v>
      </c>
      <c r="L47" s="231"/>
      <c r="M47" s="231"/>
      <c r="N47" s="232"/>
      <c r="O47" s="219" t="str">
        <f>SKP!C8</f>
        <v>Univ. Muhammadiyah Yogyakarta</v>
      </c>
      <c r="P47" s="220"/>
      <c r="Q47" s="220"/>
      <c r="R47" s="220"/>
      <c r="S47" s="221"/>
      <c r="T47" s="109"/>
    </row>
    <row r="48" spans="1:20" ht="20.25" customHeight="1">
      <c r="A48" s="64"/>
      <c r="B48" s="85"/>
      <c r="C48" s="85"/>
      <c r="D48" s="120" t="s">
        <v>120</v>
      </c>
      <c r="E48" s="88"/>
      <c r="F48" s="88"/>
      <c r="G48" s="88"/>
      <c r="H48" s="89"/>
      <c r="J48" s="233" t="s">
        <v>76</v>
      </c>
      <c r="K48" s="236" t="s">
        <v>77</v>
      </c>
      <c r="L48" s="237"/>
      <c r="M48" s="237"/>
      <c r="N48" s="237"/>
      <c r="O48" s="237"/>
      <c r="P48" s="237"/>
      <c r="Q48" s="237"/>
      <c r="R48" s="237"/>
      <c r="S48" s="238"/>
      <c r="T48" s="109"/>
    </row>
    <row r="49" spans="1:20" ht="20.25" customHeight="1">
      <c r="A49" s="64"/>
      <c r="B49" s="86"/>
      <c r="C49" s="86"/>
      <c r="D49" s="239" t="s">
        <v>77</v>
      </c>
      <c r="E49" s="239"/>
      <c r="F49" s="239"/>
      <c r="G49" s="239"/>
      <c r="H49" s="240"/>
      <c r="J49" s="234"/>
      <c r="K49" s="224" t="s">
        <v>68</v>
      </c>
      <c r="L49" s="225"/>
      <c r="M49" s="225"/>
      <c r="N49" s="226"/>
      <c r="O49" s="227" t="s">
        <v>121</v>
      </c>
      <c r="P49" s="228"/>
      <c r="Q49" s="228"/>
      <c r="R49" s="228"/>
      <c r="S49" s="229"/>
      <c r="T49" s="109"/>
    </row>
    <row r="50" spans="1:20" ht="24.95" customHeight="1">
      <c r="A50" s="64"/>
      <c r="B50" s="88"/>
      <c r="C50" s="88"/>
      <c r="D50" s="88"/>
      <c r="E50" s="88"/>
      <c r="F50" s="88"/>
      <c r="G50" s="88"/>
      <c r="H50" s="89"/>
      <c r="J50" s="234"/>
      <c r="K50" s="224" t="s">
        <v>69</v>
      </c>
      <c r="L50" s="225"/>
      <c r="M50" s="225"/>
      <c r="N50" s="226"/>
      <c r="O50" s="227" t="s">
        <v>95</v>
      </c>
      <c r="P50" s="228"/>
      <c r="Q50" s="228"/>
      <c r="R50" s="228"/>
      <c r="S50" s="229"/>
      <c r="T50" s="109"/>
    </row>
    <row r="51" spans="1:20" ht="23.25" customHeight="1">
      <c r="A51" s="64"/>
      <c r="B51" s="88"/>
      <c r="C51" s="88"/>
      <c r="D51" s="241" t="str">
        <f>O49</f>
        <v>Dr. Ir. Gunawan Budiyanto, M.P.,IPM.</v>
      </c>
      <c r="E51" s="241"/>
      <c r="F51" s="241"/>
      <c r="G51" s="241"/>
      <c r="H51" s="242"/>
      <c r="J51" s="234"/>
      <c r="K51" s="224" t="s">
        <v>71</v>
      </c>
      <c r="L51" s="225"/>
      <c r="M51" s="225"/>
      <c r="N51" s="226"/>
      <c r="O51" s="227" t="s">
        <v>83</v>
      </c>
      <c r="P51" s="228"/>
      <c r="Q51" s="228"/>
      <c r="R51" s="228"/>
      <c r="S51" s="229"/>
      <c r="T51" s="109"/>
    </row>
    <row r="52" spans="1:20" ht="20.25" customHeight="1">
      <c r="A52" s="64"/>
      <c r="B52" s="88"/>
      <c r="C52" s="88"/>
      <c r="D52" s="222" t="str">
        <f>O50</f>
        <v>19601120198903 1 001</v>
      </c>
      <c r="E52" s="222"/>
      <c r="F52" s="222"/>
      <c r="G52" s="222"/>
      <c r="H52" s="223"/>
      <c r="J52" s="234"/>
      <c r="K52" s="224" t="s">
        <v>72</v>
      </c>
      <c r="L52" s="225"/>
      <c r="M52" s="225"/>
      <c r="N52" s="226"/>
      <c r="O52" s="227" t="s">
        <v>81</v>
      </c>
      <c r="P52" s="228"/>
      <c r="Q52" s="228"/>
      <c r="R52" s="228"/>
      <c r="S52" s="229"/>
      <c r="T52" s="109"/>
    </row>
    <row r="53" spans="1:20" ht="17.25" customHeight="1" thickBot="1">
      <c r="A53" s="80"/>
      <c r="B53" s="69"/>
      <c r="C53" s="69"/>
      <c r="D53" s="69"/>
      <c r="E53" s="69"/>
      <c r="F53" s="69"/>
      <c r="G53" s="69"/>
      <c r="H53" s="70"/>
      <c r="J53" s="235"/>
      <c r="K53" s="230" t="s">
        <v>73</v>
      </c>
      <c r="L53" s="231"/>
      <c r="M53" s="231"/>
      <c r="N53" s="232"/>
      <c r="O53" s="219" t="s">
        <v>79</v>
      </c>
      <c r="P53" s="220"/>
      <c r="Q53" s="220"/>
      <c r="R53" s="220"/>
      <c r="S53" s="221"/>
      <c r="T53" s="109"/>
    </row>
    <row r="54" spans="1:20"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</row>
    <row r="55" spans="1:20"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</row>
  </sheetData>
  <mergeCells count="84">
    <mergeCell ref="J1:S1"/>
    <mergeCell ref="B2:C2"/>
    <mergeCell ref="J2:S2"/>
    <mergeCell ref="B3:B11"/>
    <mergeCell ref="C3:D3"/>
    <mergeCell ref="F3:G3"/>
    <mergeCell ref="C4:D4"/>
    <mergeCell ref="F4:G4"/>
    <mergeCell ref="J9:S9"/>
    <mergeCell ref="C10:D10"/>
    <mergeCell ref="F10:G10"/>
    <mergeCell ref="J10:S10"/>
    <mergeCell ref="C5:D5"/>
    <mergeCell ref="F5:G5"/>
    <mergeCell ref="C6:D6"/>
    <mergeCell ref="F6:G6"/>
    <mergeCell ref="C7:D7"/>
    <mergeCell ref="F7:G7"/>
    <mergeCell ref="A15:H15"/>
    <mergeCell ref="C8:D8"/>
    <mergeCell ref="F8:G8"/>
    <mergeCell ref="C9:D9"/>
    <mergeCell ref="F9:G9"/>
    <mergeCell ref="A1:A11"/>
    <mergeCell ref="B1:G1"/>
    <mergeCell ref="C11:D11"/>
    <mergeCell ref="J11:S11"/>
    <mergeCell ref="A12:G12"/>
    <mergeCell ref="A13:G13"/>
    <mergeCell ref="A14:H14"/>
    <mergeCell ref="A16:H16"/>
    <mergeCell ref="A17:H17"/>
    <mergeCell ref="A18:H18"/>
    <mergeCell ref="A19:H19"/>
    <mergeCell ref="A20:H20"/>
    <mergeCell ref="D41:H41"/>
    <mergeCell ref="O41:S41"/>
    <mergeCell ref="J21:S21"/>
    <mergeCell ref="A22:H22"/>
    <mergeCell ref="J31:S31"/>
    <mergeCell ref="J32:S32"/>
    <mergeCell ref="J36:J41"/>
    <mergeCell ref="K36:S36"/>
    <mergeCell ref="K37:N37"/>
    <mergeCell ref="O37:S37"/>
    <mergeCell ref="K38:N38"/>
    <mergeCell ref="O38:S38"/>
    <mergeCell ref="A21:H21"/>
    <mergeCell ref="D39:H39"/>
    <mergeCell ref="K39:N39"/>
    <mergeCell ref="O39:S39"/>
    <mergeCell ref="K40:N40"/>
    <mergeCell ref="O40:S40"/>
    <mergeCell ref="D42:H42"/>
    <mergeCell ref="J42:J47"/>
    <mergeCell ref="K42:S42"/>
    <mergeCell ref="K43:N43"/>
    <mergeCell ref="O43:S43"/>
    <mergeCell ref="K44:N44"/>
    <mergeCell ref="O44:S44"/>
    <mergeCell ref="K45:N45"/>
    <mergeCell ref="O45:S45"/>
    <mergeCell ref="B46:D46"/>
    <mergeCell ref="K46:N46"/>
    <mergeCell ref="O46:S46"/>
    <mergeCell ref="B47:D47"/>
    <mergeCell ref="K41:N41"/>
    <mergeCell ref="K47:N47"/>
    <mergeCell ref="O47:S47"/>
    <mergeCell ref="D52:H52"/>
    <mergeCell ref="K52:N52"/>
    <mergeCell ref="O52:S52"/>
    <mergeCell ref="K53:N53"/>
    <mergeCell ref="O53:S53"/>
    <mergeCell ref="J48:J53"/>
    <mergeCell ref="K48:S48"/>
    <mergeCell ref="D49:H49"/>
    <mergeCell ref="K49:N49"/>
    <mergeCell ref="O49:S49"/>
    <mergeCell ref="K50:N50"/>
    <mergeCell ref="O50:S50"/>
    <mergeCell ref="D51:H51"/>
    <mergeCell ref="K51:N51"/>
    <mergeCell ref="O51:S51"/>
  </mergeCells>
  <printOptions horizontalCentered="1" verticalCentered="1"/>
  <pageMargins left="0.23622047244094491" right="0.23622047244094491" top="0.74803149606299213" bottom="0.69" header="0.31496062992125984" footer="0.31496062992125984"/>
  <pageSetup paperSize="9" scale="85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6" shapeId="3074" r:id="rId4">
          <objectPr defaultSize="0" autoPict="0" r:id="rId5">
            <anchor moveWithCells="1">
              <from>
                <xdr:col>10</xdr:col>
                <xdr:colOff>342900</xdr:colOff>
                <xdr:row>28</xdr:row>
                <xdr:rowOff>76200</xdr:rowOff>
              </from>
              <to>
                <xdr:col>11</xdr:col>
                <xdr:colOff>180975</xdr:colOff>
                <xdr:row>32</xdr:row>
                <xdr:rowOff>19050</xdr:rowOff>
              </to>
            </anchor>
          </objectPr>
        </oleObject>
      </mc:Choice>
      <mc:Fallback>
        <oleObject progId="CorelDraw.Graphic.16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SKP</vt:lpstr>
      <vt:lpstr>PENGUKURAN</vt:lpstr>
      <vt:lpstr>PENILAIAN</vt:lpstr>
      <vt:lpstr>PENGUKURAN!Print_Area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mjohn</cp:lastModifiedBy>
  <cp:lastPrinted>2020-09-03T01:39:31Z</cp:lastPrinted>
  <dcterms:created xsi:type="dcterms:W3CDTF">2010-10-07T03:41:24Z</dcterms:created>
  <dcterms:modified xsi:type="dcterms:W3CDTF">2020-10-21T06:45:13Z</dcterms:modified>
</cp:coreProperties>
</file>